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io-file1\Users\eegolf\Documents\"/>
    </mc:Choice>
  </mc:AlternateContent>
  <bookViews>
    <workbookView xWindow="0" yWindow="0" windowWidth="16815" windowHeight="7020"/>
  </bookViews>
  <sheets>
    <sheet name="Comparison Calculator" sheetId="12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5" i="12" l="1"/>
  <c r="D85" i="12"/>
  <c r="E85" i="12"/>
  <c r="F85" i="12"/>
  <c r="G85" i="12"/>
  <c r="H85" i="12"/>
  <c r="C86" i="12"/>
  <c r="D86" i="12"/>
  <c r="E86" i="12"/>
  <c r="F86" i="12"/>
  <c r="G86" i="12"/>
  <c r="H86" i="12"/>
  <c r="C87" i="12"/>
  <c r="D87" i="12"/>
  <c r="E87" i="12"/>
  <c r="F87" i="12"/>
  <c r="G87" i="12"/>
  <c r="H87" i="12"/>
  <c r="C135" i="12"/>
  <c r="D135" i="12"/>
  <c r="E135" i="12"/>
  <c r="F135" i="12"/>
  <c r="G135" i="12"/>
  <c r="H135" i="12"/>
  <c r="C136" i="12"/>
  <c r="D136" i="12"/>
  <c r="E136" i="12"/>
  <c r="F136" i="12"/>
  <c r="G136" i="12"/>
  <c r="H136" i="12"/>
  <c r="C137" i="12"/>
  <c r="D137" i="12"/>
  <c r="E137" i="12"/>
  <c r="F137" i="12"/>
  <c r="G137" i="12"/>
  <c r="H137" i="12"/>
  <c r="A65" i="12"/>
  <c r="A115" i="12"/>
  <c r="A92" i="12"/>
  <c r="A140" i="12"/>
  <c r="C249" i="12"/>
  <c r="D249" i="12"/>
  <c r="E249" i="12"/>
  <c r="F249" i="12"/>
  <c r="G249" i="12"/>
  <c r="H249" i="12"/>
  <c r="C250" i="12"/>
  <c r="D250" i="12"/>
  <c r="E250" i="12"/>
  <c r="F250" i="12"/>
  <c r="G250" i="12"/>
  <c r="H250" i="12"/>
  <c r="C251" i="12"/>
  <c r="D251" i="12"/>
  <c r="E251" i="12"/>
  <c r="F251" i="12"/>
  <c r="G251" i="12"/>
  <c r="H251" i="12"/>
  <c r="E272" i="12"/>
  <c r="E273" i="12"/>
  <c r="E274" i="12"/>
  <c r="H212" i="12" l="1"/>
  <c r="G212" i="12"/>
  <c r="F212" i="12"/>
  <c r="E212" i="12"/>
  <c r="D212" i="12"/>
  <c r="C212" i="12"/>
  <c r="F211" i="12"/>
  <c r="C211" i="12"/>
  <c r="H236" i="12"/>
  <c r="H237" i="12"/>
  <c r="H238" i="12"/>
  <c r="H239" i="12"/>
  <c r="H240" i="12"/>
  <c r="H241" i="12"/>
  <c r="H242" i="12"/>
  <c r="H243" i="12"/>
  <c r="H244" i="12"/>
  <c r="H245" i="12"/>
  <c r="H246" i="12"/>
  <c r="H247" i="12"/>
  <c r="H248" i="12"/>
  <c r="H235" i="12"/>
  <c r="G236" i="12"/>
  <c r="G237" i="12"/>
  <c r="G238" i="12"/>
  <c r="G239" i="12"/>
  <c r="G240" i="12"/>
  <c r="G241" i="12"/>
  <c r="G242" i="12"/>
  <c r="G243" i="12"/>
  <c r="G244" i="12"/>
  <c r="G245" i="12"/>
  <c r="G246" i="12"/>
  <c r="G247" i="12"/>
  <c r="G248" i="12"/>
  <c r="G235" i="12"/>
  <c r="F236" i="12"/>
  <c r="F237" i="12"/>
  <c r="F238" i="12"/>
  <c r="F239" i="12"/>
  <c r="F240" i="12"/>
  <c r="F241" i="12"/>
  <c r="F242" i="12"/>
  <c r="F243" i="12"/>
  <c r="F244" i="12"/>
  <c r="F245" i="12"/>
  <c r="F246" i="12"/>
  <c r="F247" i="12"/>
  <c r="F248" i="12"/>
  <c r="F235" i="12"/>
  <c r="E236" i="12"/>
  <c r="E237" i="12"/>
  <c r="E238" i="12"/>
  <c r="E239" i="12"/>
  <c r="E240" i="12"/>
  <c r="E241" i="12"/>
  <c r="E242" i="12"/>
  <c r="E243" i="12"/>
  <c r="E244" i="12"/>
  <c r="E245" i="12"/>
  <c r="E246" i="12"/>
  <c r="E247" i="12"/>
  <c r="E248" i="12"/>
  <c r="E235" i="12"/>
  <c r="D236" i="12"/>
  <c r="D237" i="12"/>
  <c r="D238" i="12"/>
  <c r="D239" i="12"/>
  <c r="D240" i="12"/>
  <c r="D241" i="12"/>
  <c r="D242" i="12"/>
  <c r="D243" i="12"/>
  <c r="D244" i="12"/>
  <c r="D245" i="12"/>
  <c r="D246" i="12"/>
  <c r="D247" i="12"/>
  <c r="D248" i="12"/>
  <c r="D235" i="12"/>
  <c r="C236" i="12"/>
  <c r="C237" i="12"/>
  <c r="C238" i="12"/>
  <c r="C239" i="12"/>
  <c r="C240" i="12"/>
  <c r="C241" i="12"/>
  <c r="C242" i="12"/>
  <c r="C243" i="12"/>
  <c r="C244" i="12"/>
  <c r="C245" i="12"/>
  <c r="C246" i="12"/>
  <c r="C247" i="12"/>
  <c r="C248" i="12"/>
  <c r="C235" i="12"/>
  <c r="H234" i="12"/>
  <c r="G234" i="12"/>
  <c r="F234" i="12"/>
  <c r="E234" i="12"/>
  <c r="D234" i="12"/>
  <c r="C234" i="12"/>
  <c r="F233" i="12"/>
  <c r="C233" i="12"/>
  <c r="C72" i="12"/>
  <c r="D72" i="12"/>
  <c r="E72" i="12"/>
  <c r="F72" i="12"/>
  <c r="G72" i="12"/>
  <c r="H72" i="12"/>
  <c r="C73" i="12"/>
  <c r="D73" i="12"/>
  <c r="E73" i="12"/>
  <c r="F73" i="12"/>
  <c r="G73" i="12"/>
  <c r="H73" i="12"/>
  <c r="C74" i="12"/>
  <c r="D74" i="12"/>
  <c r="E74" i="12"/>
  <c r="F74" i="12"/>
  <c r="G74" i="12"/>
  <c r="H74" i="12"/>
  <c r="C75" i="12"/>
  <c r="D75" i="12"/>
  <c r="E75" i="12"/>
  <c r="F75" i="12"/>
  <c r="G75" i="12"/>
  <c r="H75" i="12"/>
  <c r="C76" i="12"/>
  <c r="D76" i="12"/>
  <c r="E76" i="12"/>
  <c r="F76" i="12"/>
  <c r="G76" i="12"/>
  <c r="H76" i="12"/>
  <c r="C77" i="12"/>
  <c r="D77" i="12"/>
  <c r="E77" i="12"/>
  <c r="F77" i="12"/>
  <c r="G77" i="12"/>
  <c r="H77" i="12"/>
  <c r="C78" i="12"/>
  <c r="D78" i="12"/>
  <c r="E78" i="12"/>
  <c r="F78" i="12"/>
  <c r="G78" i="12"/>
  <c r="H78" i="12"/>
  <c r="C79" i="12"/>
  <c r="D79" i="12"/>
  <c r="E79" i="12"/>
  <c r="F79" i="12"/>
  <c r="G79" i="12"/>
  <c r="H79" i="12"/>
  <c r="C80" i="12"/>
  <c r="D80" i="12"/>
  <c r="E80" i="12"/>
  <c r="F80" i="12"/>
  <c r="G80" i="12"/>
  <c r="H80" i="12"/>
  <c r="C81" i="12"/>
  <c r="D81" i="12"/>
  <c r="E81" i="12"/>
  <c r="F81" i="12"/>
  <c r="G81" i="12"/>
  <c r="H81" i="12"/>
  <c r="C82" i="12"/>
  <c r="D82" i="12"/>
  <c r="E82" i="12"/>
  <c r="F82" i="12"/>
  <c r="G82" i="12"/>
  <c r="H82" i="12"/>
  <c r="C83" i="12"/>
  <c r="D83" i="12"/>
  <c r="E83" i="12"/>
  <c r="F83" i="12"/>
  <c r="G83" i="12"/>
  <c r="H83" i="12"/>
  <c r="C84" i="12"/>
  <c r="D84" i="12"/>
  <c r="E84" i="12"/>
  <c r="F84" i="12"/>
  <c r="G84" i="12"/>
  <c r="H84" i="12"/>
  <c r="H71" i="12"/>
  <c r="G71" i="12"/>
  <c r="F71" i="12"/>
  <c r="E71" i="12"/>
  <c r="D71" i="12"/>
  <c r="C71" i="12"/>
  <c r="H70" i="12"/>
  <c r="G70" i="12"/>
  <c r="F70" i="12"/>
  <c r="E70" i="12"/>
  <c r="D70" i="12"/>
  <c r="C70" i="12"/>
  <c r="F69" i="12"/>
  <c r="C69" i="12"/>
  <c r="C122" i="12"/>
  <c r="D122" i="12"/>
  <c r="E122" i="12"/>
  <c r="F122" i="12"/>
  <c r="G122" i="12"/>
  <c r="H122" i="12"/>
  <c r="C123" i="12"/>
  <c r="D123" i="12"/>
  <c r="E123" i="12"/>
  <c r="F123" i="12"/>
  <c r="G123" i="12"/>
  <c r="H123" i="12"/>
  <c r="C124" i="12"/>
  <c r="D124" i="12"/>
  <c r="E124" i="12"/>
  <c r="F124" i="12"/>
  <c r="G124" i="12"/>
  <c r="H124" i="12"/>
  <c r="C125" i="12"/>
  <c r="D125" i="12"/>
  <c r="E125" i="12"/>
  <c r="F125" i="12"/>
  <c r="G125" i="12"/>
  <c r="H125" i="12"/>
  <c r="C126" i="12"/>
  <c r="D126" i="12"/>
  <c r="E126" i="12"/>
  <c r="F126" i="12"/>
  <c r="G126" i="12"/>
  <c r="H126" i="12"/>
  <c r="C127" i="12"/>
  <c r="D127" i="12"/>
  <c r="E127" i="12"/>
  <c r="F127" i="12"/>
  <c r="G127" i="12"/>
  <c r="H127" i="12"/>
  <c r="C128" i="12"/>
  <c r="D128" i="12"/>
  <c r="E128" i="12"/>
  <c r="F128" i="12"/>
  <c r="G128" i="12"/>
  <c r="H128" i="12"/>
  <c r="C129" i="12"/>
  <c r="D129" i="12"/>
  <c r="E129" i="12"/>
  <c r="F129" i="12"/>
  <c r="G129" i="12"/>
  <c r="H129" i="12"/>
  <c r="C130" i="12"/>
  <c r="D130" i="12"/>
  <c r="E130" i="12"/>
  <c r="F130" i="12"/>
  <c r="G130" i="12"/>
  <c r="H130" i="12"/>
  <c r="C131" i="12"/>
  <c r="D131" i="12"/>
  <c r="E131" i="12"/>
  <c r="F131" i="12"/>
  <c r="G131" i="12"/>
  <c r="H131" i="12"/>
  <c r="C132" i="12"/>
  <c r="D132" i="12"/>
  <c r="E132" i="12"/>
  <c r="F132" i="12"/>
  <c r="G132" i="12"/>
  <c r="H132" i="12"/>
  <c r="C133" i="12"/>
  <c r="D133" i="12"/>
  <c r="E133" i="12"/>
  <c r="F133" i="12"/>
  <c r="G133" i="12"/>
  <c r="H133" i="12"/>
  <c r="C134" i="12"/>
  <c r="D134" i="12"/>
  <c r="E134" i="12"/>
  <c r="F134" i="12"/>
  <c r="G134" i="12"/>
  <c r="H134" i="12"/>
  <c r="H121" i="12"/>
  <c r="G121" i="12"/>
  <c r="F121" i="12"/>
  <c r="E121" i="12"/>
  <c r="D121" i="12"/>
  <c r="C121" i="12"/>
  <c r="H120" i="12"/>
  <c r="G120" i="12"/>
  <c r="F120" i="12"/>
  <c r="E120" i="12"/>
  <c r="D120" i="12"/>
  <c r="C120" i="12"/>
  <c r="F119" i="12"/>
  <c r="C119" i="12"/>
  <c r="H43" i="12"/>
  <c r="G43" i="12"/>
  <c r="F43" i="12"/>
  <c r="E43" i="12"/>
  <c r="D43" i="12"/>
  <c r="C43" i="12"/>
  <c r="F42" i="12"/>
  <c r="C42" i="12"/>
  <c r="H94" i="12"/>
  <c r="G94" i="12"/>
  <c r="F94" i="12"/>
  <c r="E94" i="12"/>
  <c r="D94" i="12"/>
  <c r="C94" i="12"/>
  <c r="F93" i="12"/>
  <c r="C93" i="12"/>
  <c r="H145" i="12"/>
  <c r="G145" i="12"/>
  <c r="F145" i="12"/>
  <c r="E145" i="12"/>
  <c r="D145" i="12"/>
  <c r="C145" i="12"/>
  <c r="F144" i="12"/>
  <c r="C144" i="12"/>
  <c r="H168" i="12"/>
  <c r="G168" i="12"/>
  <c r="F168" i="12"/>
  <c r="E168" i="12"/>
  <c r="D168" i="12"/>
  <c r="C168" i="12"/>
  <c r="F167" i="12"/>
  <c r="C167" i="12"/>
  <c r="H189" i="12"/>
  <c r="G189" i="12"/>
  <c r="F189" i="12"/>
  <c r="E189" i="12"/>
  <c r="D189" i="12"/>
  <c r="C189" i="12"/>
  <c r="F188" i="12"/>
  <c r="C188" i="12"/>
  <c r="E193" i="12" l="1"/>
  <c r="E205" i="12"/>
  <c r="E204" i="12"/>
  <c r="E206" i="12"/>
  <c r="E160" i="12"/>
  <c r="E162" i="12"/>
  <c r="E161" i="12"/>
  <c r="E99" i="12"/>
  <c r="E109" i="12"/>
  <c r="E111" i="12"/>
  <c r="E110" i="12"/>
  <c r="F157" i="12"/>
  <c r="F160" i="12"/>
  <c r="F162" i="12"/>
  <c r="F161" i="12"/>
  <c r="F99" i="12"/>
  <c r="F109" i="12"/>
  <c r="F111" i="12"/>
  <c r="F110" i="12"/>
  <c r="F200" i="12"/>
  <c r="F204" i="12"/>
  <c r="F205" i="12"/>
  <c r="F206" i="12"/>
  <c r="C198" i="12"/>
  <c r="C204" i="12"/>
  <c r="C206" i="12"/>
  <c r="C205" i="12"/>
  <c r="G197" i="12"/>
  <c r="G204" i="12"/>
  <c r="G206" i="12"/>
  <c r="G205" i="12"/>
  <c r="C148" i="12"/>
  <c r="C161" i="12"/>
  <c r="C160" i="12"/>
  <c r="C162" i="12"/>
  <c r="G147" i="12"/>
  <c r="G161" i="12"/>
  <c r="G160" i="12"/>
  <c r="G162" i="12"/>
  <c r="C97" i="12"/>
  <c r="C110" i="12"/>
  <c r="C111" i="12"/>
  <c r="C109" i="12"/>
  <c r="G96" i="12"/>
  <c r="G110" i="12"/>
  <c r="G109" i="12"/>
  <c r="G111" i="12"/>
  <c r="D203" i="12"/>
  <c r="D204" i="12"/>
  <c r="D206" i="12"/>
  <c r="D205" i="12"/>
  <c r="H202" i="12"/>
  <c r="H205" i="12"/>
  <c r="H204" i="12"/>
  <c r="H206" i="12"/>
  <c r="D147" i="12"/>
  <c r="D160" i="12"/>
  <c r="D162" i="12"/>
  <c r="D161" i="12"/>
  <c r="H150" i="12"/>
  <c r="H161" i="12"/>
  <c r="H160" i="12"/>
  <c r="H162" i="12"/>
  <c r="D111" i="12"/>
  <c r="D110" i="12"/>
  <c r="D109" i="12"/>
  <c r="H102" i="12"/>
  <c r="H109" i="12"/>
  <c r="H110" i="12"/>
  <c r="H111" i="12"/>
  <c r="C99" i="12"/>
  <c r="D155" i="12"/>
  <c r="C192" i="12"/>
  <c r="G156" i="12"/>
  <c r="E191" i="12"/>
  <c r="D151" i="12"/>
  <c r="G152" i="12"/>
  <c r="E199" i="12"/>
  <c r="C159" i="12"/>
  <c r="D148" i="12"/>
  <c r="G149" i="12"/>
  <c r="D196" i="12"/>
  <c r="D158" i="12"/>
  <c r="H158" i="12"/>
  <c r="E104" i="12"/>
  <c r="H98" i="12"/>
  <c r="H151" i="12"/>
  <c r="E201" i="12"/>
  <c r="E108" i="12"/>
  <c r="E195" i="12"/>
  <c r="E96" i="12"/>
  <c r="F104" i="12"/>
  <c r="F96" i="12"/>
  <c r="C147" i="12"/>
  <c r="C108" i="12"/>
  <c r="C98" i="12"/>
  <c r="G106" i="12"/>
  <c r="F201" i="12"/>
  <c r="F108" i="12"/>
  <c r="F100" i="12"/>
  <c r="F199" i="12"/>
  <c r="C155" i="12"/>
  <c r="C151" i="12"/>
  <c r="G158" i="12"/>
  <c r="F155" i="12"/>
  <c r="G148" i="12"/>
  <c r="C103" i="12"/>
  <c r="H194" i="12"/>
  <c r="H195" i="12"/>
  <c r="H190" i="12"/>
  <c r="C158" i="12"/>
  <c r="C154" i="12"/>
  <c r="C150" i="12"/>
  <c r="H146" i="12"/>
  <c r="G157" i="12"/>
  <c r="G154" i="12"/>
  <c r="G150" i="12"/>
  <c r="F147" i="12"/>
  <c r="C107" i="12"/>
  <c r="C102" i="12"/>
  <c r="G105" i="12"/>
  <c r="G102" i="12"/>
  <c r="G98" i="12"/>
  <c r="E197" i="12"/>
  <c r="C146" i="12"/>
  <c r="C157" i="12"/>
  <c r="C153" i="12"/>
  <c r="C149" i="12"/>
  <c r="G146" i="12"/>
  <c r="G153" i="12"/>
  <c r="H149" i="12"/>
  <c r="C95" i="12"/>
  <c r="C106" i="12"/>
  <c r="E100" i="12"/>
  <c r="G95" i="12"/>
  <c r="F105" i="12"/>
  <c r="G101" i="12"/>
  <c r="G97" i="12"/>
  <c r="D98" i="12"/>
  <c r="D102" i="12"/>
  <c r="D106" i="12"/>
  <c r="D95" i="12"/>
  <c r="D97" i="12"/>
  <c r="D101" i="12"/>
  <c r="D105" i="12"/>
  <c r="D96" i="12"/>
  <c r="D100" i="12"/>
  <c r="D104" i="12"/>
  <c r="D108" i="12"/>
  <c r="H97" i="12"/>
  <c r="H101" i="12"/>
  <c r="H105" i="12"/>
  <c r="H96" i="12"/>
  <c r="H100" i="12"/>
  <c r="H104" i="12"/>
  <c r="H108" i="12"/>
  <c r="H99" i="12"/>
  <c r="H103" i="12"/>
  <c r="H107" i="12"/>
  <c r="H106" i="12"/>
  <c r="D107" i="12"/>
  <c r="D103" i="12"/>
  <c r="D99" i="12"/>
  <c r="H95" i="12"/>
  <c r="E150" i="12"/>
  <c r="E154" i="12"/>
  <c r="E158" i="12"/>
  <c r="E148" i="12"/>
  <c r="E155" i="12"/>
  <c r="E157" i="12"/>
  <c r="E152" i="12"/>
  <c r="E159" i="12"/>
  <c r="E147" i="12"/>
  <c r="E149" i="12"/>
  <c r="E156" i="12"/>
  <c r="E146" i="12"/>
  <c r="E153" i="12"/>
  <c r="E151" i="12"/>
  <c r="C196" i="12"/>
  <c r="C200" i="12"/>
  <c r="C195" i="12"/>
  <c r="C202" i="12"/>
  <c r="C191" i="12"/>
  <c r="C193" i="12"/>
  <c r="C190" i="12"/>
  <c r="C197" i="12"/>
  <c r="C199" i="12"/>
  <c r="C201" i="12"/>
  <c r="C203" i="12"/>
  <c r="C194" i="12"/>
  <c r="G191" i="12"/>
  <c r="G190" i="12"/>
  <c r="G195" i="12"/>
  <c r="G199" i="12"/>
  <c r="G203" i="12"/>
  <c r="G201" i="12"/>
  <c r="G193" i="12"/>
  <c r="G196" i="12"/>
  <c r="G198" i="12"/>
  <c r="G200" i="12"/>
  <c r="G202" i="12"/>
  <c r="G194" i="12"/>
  <c r="G192" i="12"/>
  <c r="F150" i="12"/>
  <c r="F154" i="12"/>
  <c r="F158" i="12"/>
  <c r="F146" i="12"/>
  <c r="F149" i="12"/>
  <c r="H154" i="12"/>
  <c r="F153" i="12"/>
  <c r="F151" i="12"/>
  <c r="D191" i="12"/>
  <c r="D190" i="12"/>
  <c r="D197" i="12"/>
  <c r="D201" i="12"/>
  <c r="D194" i="12"/>
  <c r="H192" i="12"/>
  <c r="H196" i="12"/>
  <c r="H200" i="12"/>
  <c r="D199" i="12"/>
  <c r="H198" i="12"/>
  <c r="F197" i="12"/>
  <c r="F195" i="12"/>
  <c r="D193" i="12"/>
  <c r="H193" i="12"/>
  <c r="F192" i="12"/>
  <c r="E192" i="12"/>
  <c r="E198" i="12"/>
  <c r="E202" i="12"/>
  <c r="E194" i="12"/>
  <c r="D202" i="12"/>
  <c r="E200" i="12"/>
  <c r="D195" i="12"/>
  <c r="H203" i="12"/>
  <c r="H201" i="12"/>
  <c r="H191" i="12"/>
  <c r="D156" i="12"/>
  <c r="D154" i="12"/>
  <c r="H159" i="12"/>
  <c r="H157" i="12"/>
  <c r="F156" i="12"/>
  <c r="F198" i="12"/>
  <c r="F202" i="12"/>
  <c r="F194" i="12"/>
  <c r="E203" i="12"/>
  <c r="D200" i="12"/>
  <c r="D198" i="12"/>
  <c r="E196" i="12"/>
  <c r="F203" i="12"/>
  <c r="H199" i="12"/>
  <c r="H197" i="12"/>
  <c r="F196" i="12"/>
  <c r="E190" i="12"/>
  <c r="D192" i="12"/>
  <c r="F190" i="12"/>
  <c r="F193" i="12"/>
  <c r="F191" i="12"/>
  <c r="D149" i="12"/>
  <c r="D153" i="12"/>
  <c r="D157" i="12"/>
  <c r="D146" i="12"/>
  <c r="H148" i="12"/>
  <c r="H152" i="12"/>
  <c r="H156" i="12"/>
  <c r="H147" i="12"/>
  <c r="D159" i="12"/>
  <c r="D152" i="12"/>
  <c r="D150" i="12"/>
  <c r="F159" i="12"/>
  <c r="H155" i="12"/>
  <c r="H153" i="12"/>
  <c r="F152" i="12"/>
  <c r="F148" i="12"/>
  <c r="E105" i="12"/>
  <c r="E101" i="12"/>
  <c r="E97" i="12"/>
  <c r="F101" i="12"/>
  <c r="F97" i="12"/>
  <c r="E95" i="12"/>
  <c r="E106" i="12"/>
  <c r="C104" i="12"/>
  <c r="E102" i="12"/>
  <c r="C100" i="12"/>
  <c r="E98" i="12"/>
  <c r="C96" i="12"/>
  <c r="G107" i="12"/>
  <c r="F106" i="12"/>
  <c r="G103" i="12"/>
  <c r="F102" i="12"/>
  <c r="G99" i="12"/>
  <c r="F98" i="12"/>
  <c r="C156" i="12"/>
  <c r="C152" i="12"/>
  <c r="G159" i="12"/>
  <c r="G155" i="12"/>
  <c r="G151" i="12"/>
  <c r="E107" i="12"/>
  <c r="C105" i="12"/>
  <c r="E103" i="12"/>
  <c r="C101" i="12"/>
  <c r="F95" i="12"/>
  <c r="G108" i="12"/>
  <c r="F107" i="12"/>
  <c r="G104" i="12"/>
  <c r="F103" i="12"/>
  <c r="G100" i="12"/>
  <c r="E35" i="12"/>
  <c r="H257" i="12"/>
  <c r="G257" i="12"/>
  <c r="F257" i="12"/>
  <c r="E257" i="12"/>
  <c r="D257" i="12"/>
  <c r="C257" i="12"/>
  <c r="F256" i="12"/>
  <c r="C256" i="12"/>
  <c r="F279" i="12"/>
  <c r="H280" i="12"/>
  <c r="G280" i="12"/>
  <c r="F280" i="12"/>
  <c r="F35" i="12"/>
  <c r="F30" i="12"/>
  <c r="F25" i="12"/>
  <c r="E30" i="12"/>
  <c r="E10" i="12"/>
  <c r="E25" i="12"/>
  <c r="C279" i="12"/>
  <c r="E280" i="12"/>
  <c r="D280" i="12"/>
  <c r="C280" i="12"/>
  <c r="D272" i="12" l="1"/>
  <c r="D274" i="12"/>
  <c r="D273" i="12"/>
  <c r="F185" i="12"/>
  <c r="F60" i="12" s="1"/>
  <c r="E294" i="12"/>
  <c r="C292" i="12"/>
  <c r="G292" i="12"/>
  <c r="E293" i="12"/>
  <c r="E292" i="12"/>
  <c r="G293" i="12"/>
  <c r="H294" i="12"/>
  <c r="D293" i="12"/>
  <c r="F294" i="12"/>
  <c r="D292" i="12"/>
  <c r="H292" i="12"/>
  <c r="F293" i="12"/>
  <c r="C294" i="12"/>
  <c r="G294" i="12"/>
  <c r="C293" i="12"/>
  <c r="D294" i="12"/>
  <c r="F292" i="12"/>
  <c r="H293" i="12"/>
  <c r="D229" i="12"/>
  <c r="C229" i="12"/>
  <c r="F229" i="12"/>
  <c r="H229" i="12"/>
  <c r="C228" i="12"/>
  <c r="F228" i="12"/>
  <c r="E228" i="12"/>
  <c r="E184" i="12" s="1"/>
  <c r="E59" i="12" s="1"/>
  <c r="H228" i="12"/>
  <c r="G229" i="12"/>
  <c r="E227" i="12"/>
  <c r="E183" i="12" s="1"/>
  <c r="E58" i="12" s="1"/>
  <c r="D227" i="12"/>
  <c r="F227" i="12"/>
  <c r="G228" i="12"/>
  <c r="H227" i="12"/>
  <c r="G227" i="12"/>
  <c r="D228" i="12"/>
  <c r="D184" i="12" s="1"/>
  <c r="D59" i="12" s="1"/>
  <c r="E229" i="12"/>
  <c r="E185" i="12" s="1"/>
  <c r="E60" i="12" s="1"/>
  <c r="C227" i="12"/>
  <c r="H272" i="12"/>
  <c r="H183" i="12" s="1"/>
  <c r="H58" i="12" s="1"/>
  <c r="H274" i="12"/>
  <c r="H273" i="12"/>
  <c r="F273" i="12"/>
  <c r="F184" i="12" s="1"/>
  <c r="F59" i="12" s="1"/>
  <c r="F272" i="12"/>
  <c r="F274" i="12"/>
  <c r="D185" i="12"/>
  <c r="D60" i="12" s="1"/>
  <c r="G185" i="12"/>
  <c r="G60" i="12" s="1"/>
  <c r="H185" i="12"/>
  <c r="H60" i="12" s="1"/>
  <c r="C272" i="12"/>
  <c r="C274" i="12"/>
  <c r="C185" i="12" s="1"/>
  <c r="C60" i="12" s="1"/>
  <c r="C273" i="12"/>
  <c r="C184" i="12" s="1"/>
  <c r="C59" i="12" s="1"/>
  <c r="G272" i="12"/>
  <c r="G274" i="12"/>
  <c r="G273" i="12"/>
  <c r="G184" i="12" s="1"/>
  <c r="G59" i="12" s="1"/>
  <c r="H184" i="12"/>
  <c r="H59" i="12" s="1"/>
  <c r="D183" i="12"/>
  <c r="D58" i="12" s="1"/>
  <c r="G183" i="12"/>
  <c r="G58" i="12" s="1"/>
  <c r="C183" i="12"/>
  <c r="C58" i="12" s="1"/>
  <c r="F183" i="12"/>
  <c r="F58" i="12" s="1"/>
  <c r="D290" i="12"/>
  <c r="G217" i="12"/>
  <c r="H218" i="12"/>
  <c r="G221" i="12"/>
  <c r="H222" i="12"/>
  <c r="H214" i="12"/>
  <c r="G225" i="12"/>
  <c r="H226" i="12"/>
  <c r="D215" i="12"/>
  <c r="E216" i="12"/>
  <c r="D219" i="12"/>
  <c r="E220" i="12"/>
  <c r="D223" i="12"/>
  <c r="E224" i="12"/>
  <c r="E213" i="12"/>
  <c r="G224" i="12"/>
  <c r="F226" i="12"/>
  <c r="D226" i="12"/>
  <c r="C217" i="12"/>
  <c r="G214" i="12"/>
  <c r="F220" i="12"/>
  <c r="D216" i="12"/>
  <c r="H215" i="12"/>
  <c r="F215" i="12"/>
  <c r="E217" i="12"/>
  <c r="C221" i="12"/>
  <c r="E226" i="12"/>
  <c r="H221" i="12"/>
  <c r="G223" i="12"/>
  <c r="F225" i="12"/>
  <c r="D217" i="12"/>
  <c r="C219" i="12"/>
  <c r="D214" i="12"/>
  <c r="C216" i="12"/>
  <c r="H216" i="12"/>
  <c r="G222" i="12"/>
  <c r="F224" i="12"/>
  <c r="D224" i="12"/>
  <c r="H219" i="12"/>
  <c r="E221" i="12"/>
  <c r="C225" i="12"/>
  <c r="C214" i="12"/>
  <c r="H225" i="12"/>
  <c r="G213" i="12"/>
  <c r="E215" i="12"/>
  <c r="D221" i="12"/>
  <c r="C223" i="12"/>
  <c r="G216" i="12"/>
  <c r="F218" i="12"/>
  <c r="D218" i="12"/>
  <c r="C220" i="12"/>
  <c r="H220" i="12"/>
  <c r="G226" i="12"/>
  <c r="E218" i="12"/>
  <c r="C218" i="12"/>
  <c r="H223" i="12"/>
  <c r="F223" i="12"/>
  <c r="E225" i="12"/>
  <c r="G218" i="12"/>
  <c r="C222" i="12"/>
  <c r="G215" i="12"/>
  <c r="F217" i="12"/>
  <c r="E219" i="12"/>
  <c r="D225" i="12"/>
  <c r="C213" i="12"/>
  <c r="F214" i="12"/>
  <c r="F219" i="12"/>
  <c r="G220" i="12"/>
  <c r="F222" i="12"/>
  <c r="D222" i="12"/>
  <c r="C224" i="12"/>
  <c r="H224" i="12"/>
  <c r="F216" i="12"/>
  <c r="E222" i="12"/>
  <c r="C226" i="12"/>
  <c r="H213" i="12"/>
  <c r="F213" i="12"/>
  <c r="D213" i="12"/>
  <c r="E214" i="12"/>
  <c r="H217" i="12"/>
  <c r="G219" i="12"/>
  <c r="F221" i="12"/>
  <c r="E223" i="12"/>
  <c r="C215" i="12"/>
  <c r="D220" i="12"/>
  <c r="C261" i="12"/>
  <c r="H261" i="12"/>
  <c r="F259" i="12"/>
  <c r="G260" i="12"/>
  <c r="D261" i="12"/>
  <c r="E258" i="12"/>
  <c r="E169" i="12" s="1"/>
  <c r="G265" i="12"/>
  <c r="F283" i="12"/>
  <c r="H284" i="12"/>
  <c r="C268" i="12"/>
  <c r="C179" i="12" s="1"/>
  <c r="D268" i="12"/>
  <c r="H270" i="12"/>
  <c r="H262" i="12"/>
  <c r="F291" i="12"/>
  <c r="H288" i="12"/>
  <c r="C264" i="12"/>
  <c r="D264" i="12"/>
  <c r="G269" i="12"/>
  <c r="G261" i="12"/>
  <c r="H258" i="12"/>
  <c r="C290" i="12"/>
  <c r="F290" i="12"/>
  <c r="F282" i="12"/>
  <c r="G288" i="12"/>
  <c r="G284" i="12"/>
  <c r="C282" i="12"/>
  <c r="F287" i="12"/>
  <c r="H290" i="12"/>
  <c r="H286" i="12"/>
  <c r="H282" i="12"/>
  <c r="F286" i="12"/>
  <c r="G290" i="12"/>
  <c r="G286" i="12"/>
  <c r="G282" i="12"/>
  <c r="C260" i="12"/>
  <c r="D260" i="12"/>
  <c r="H266" i="12"/>
  <c r="F264" i="12"/>
  <c r="C271" i="12"/>
  <c r="C267" i="12"/>
  <c r="C263" i="12"/>
  <c r="C259" i="12"/>
  <c r="D271" i="12"/>
  <c r="D267" i="12"/>
  <c r="D263" i="12"/>
  <c r="D259" i="12"/>
  <c r="H271" i="12"/>
  <c r="G270" i="12"/>
  <c r="F269" i="12"/>
  <c r="H267" i="12"/>
  <c r="G266" i="12"/>
  <c r="F265" i="12"/>
  <c r="H263" i="12"/>
  <c r="G262" i="12"/>
  <c r="F261" i="12"/>
  <c r="H259" i="12"/>
  <c r="F268" i="12"/>
  <c r="F260" i="12"/>
  <c r="C270" i="12"/>
  <c r="C266" i="12"/>
  <c r="C262" i="12"/>
  <c r="C258" i="12"/>
  <c r="D270" i="12"/>
  <c r="D266" i="12"/>
  <c r="D262" i="12"/>
  <c r="F258" i="12"/>
  <c r="G271" i="12"/>
  <c r="F270" i="12"/>
  <c r="H268" i="12"/>
  <c r="G267" i="12"/>
  <c r="F266" i="12"/>
  <c r="H264" i="12"/>
  <c r="G263" i="12"/>
  <c r="F262" i="12"/>
  <c r="H260" i="12"/>
  <c r="G259" i="12"/>
  <c r="C281" i="12"/>
  <c r="F289" i="12"/>
  <c r="F285" i="12"/>
  <c r="H291" i="12"/>
  <c r="H289" i="12"/>
  <c r="H287" i="12"/>
  <c r="H285" i="12"/>
  <c r="H283" i="12"/>
  <c r="H281" i="12"/>
  <c r="C286" i="12"/>
  <c r="F281" i="12"/>
  <c r="F288" i="12"/>
  <c r="F284" i="12"/>
  <c r="G291" i="12"/>
  <c r="G289" i="12"/>
  <c r="G287" i="12"/>
  <c r="G285" i="12"/>
  <c r="G283" i="12"/>
  <c r="G281" i="12"/>
  <c r="C269" i="12"/>
  <c r="C265" i="12"/>
  <c r="D258" i="12"/>
  <c r="D169" i="12" s="1"/>
  <c r="D269" i="12"/>
  <c r="D265" i="12"/>
  <c r="G258" i="12"/>
  <c r="F271" i="12"/>
  <c r="H269" i="12"/>
  <c r="G268" i="12"/>
  <c r="F267" i="12"/>
  <c r="H265" i="12"/>
  <c r="G264" i="12"/>
  <c r="F263" i="12"/>
  <c r="D288" i="12"/>
  <c r="D284" i="12"/>
  <c r="E287" i="12"/>
  <c r="E281" i="12"/>
  <c r="D286" i="12"/>
  <c r="D282" i="12"/>
  <c r="C289" i="12"/>
  <c r="E291" i="12"/>
  <c r="E285" i="12"/>
  <c r="C288" i="12"/>
  <c r="C284" i="12"/>
  <c r="D291" i="12"/>
  <c r="D289" i="12"/>
  <c r="D177" i="12" s="1"/>
  <c r="D287" i="12"/>
  <c r="D285" i="12"/>
  <c r="D283" i="12"/>
  <c r="D281" i="12"/>
  <c r="C285" i="12"/>
  <c r="E289" i="12"/>
  <c r="E283" i="12"/>
  <c r="C291" i="12"/>
  <c r="C287" i="12"/>
  <c r="C283" i="12"/>
  <c r="E290" i="12"/>
  <c r="E288" i="12"/>
  <c r="E286" i="12"/>
  <c r="E284" i="12"/>
  <c r="E282" i="12"/>
  <c r="C169" i="12" l="1"/>
  <c r="D174" i="12"/>
  <c r="D172" i="12"/>
  <c r="C172" i="12"/>
  <c r="D171" i="12"/>
  <c r="C171" i="12"/>
  <c r="G170" i="12"/>
  <c r="G45" i="12" s="1"/>
  <c r="D180" i="12"/>
  <c r="D55" i="12" s="1"/>
  <c r="C175" i="12"/>
  <c r="C50" i="12" s="1"/>
  <c r="D179" i="12"/>
  <c r="D54" i="12" s="1"/>
  <c r="D170" i="12"/>
  <c r="D45" i="12" s="1"/>
  <c r="C181" i="12"/>
  <c r="C56" i="12" s="1"/>
  <c r="G178" i="12"/>
  <c r="G53" i="12" s="1"/>
  <c r="F171" i="12"/>
  <c r="F46" i="12" s="1"/>
  <c r="D176" i="12"/>
  <c r="D51" i="12" s="1"/>
  <c r="F178" i="12"/>
  <c r="F53" i="12" s="1"/>
  <c r="H179" i="12"/>
  <c r="H54" i="12" s="1"/>
  <c r="F179" i="12"/>
  <c r="F54" i="12" s="1"/>
  <c r="C178" i="12"/>
  <c r="C53" i="12" s="1"/>
  <c r="C176" i="12"/>
  <c r="C51" i="12" s="1"/>
  <c r="D173" i="12"/>
  <c r="D48" i="12" s="1"/>
  <c r="C173" i="12"/>
  <c r="C48" i="12" s="1"/>
  <c r="C174" i="12"/>
  <c r="C49" i="12" s="1"/>
  <c r="C182" i="12"/>
  <c r="C57" i="12" s="1"/>
  <c r="D175" i="12"/>
  <c r="D50" i="12" s="1"/>
  <c r="C180" i="12"/>
  <c r="H176" i="12"/>
  <c r="H51" i="12" s="1"/>
  <c r="F169" i="12"/>
  <c r="F44" i="12" s="1"/>
  <c r="F175" i="12"/>
  <c r="F50" i="12" s="1"/>
  <c r="H173" i="12"/>
  <c r="H48" i="12" s="1"/>
  <c r="G169" i="12"/>
  <c r="F174" i="12"/>
  <c r="F49" i="12" s="1"/>
  <c r="G179" i="12"/>
  <c r="G54" i="12" s="1"/>
  <c r="C177" i="12"/>
  <c r="C52" i="12" s="1"/>
  <c r="H169" i="12"/>
  <c r="G171" i="12"/>
  <c r="G46" i="12" s="1"/>
  <c r="H177" i="12"/>
  <c r="H52" i="12" s="1"/>
  <c r="C55" i="12"/>
  <c r="F176" i="12"/>
  <c r="F51" i="12" s="1"/>
  <c r="C47" i="12"/>
  <c r="G175" i="12"/>
  <c r="G50" i="12" s="1"/>
  <c r="F172" i="12"/>
  <c r="F47" i="12" s="1"/>
  <c r="G177" i="12"/>
  <c r="G52" i="12" s="1"/>
  <c r="D182" i="12"/>
  <c r="D57" i="12" s="1"/>
  <c r="G172" i="12"/>
  <c r="G47" i="12" s="1"/>
  <c r="G176" i="12"/>
  <c r="G51" i="12" s="1"/>
  <c r="D178" i="12"/>
  <c r="D53" i="12" s="1"/>
  <c r="D47" i="12"/>
  <c r="F173" i="12"/>
  <c r="F48" i="12" s="1"/>
  <c r="G173" i="12"/>
  <c r="G48" i="12" s="1"/>
  <c r="H178" i="12"/>
  <c r="H53" i="12" s="1"/>
  <c r="H172" i="12"/>
  <c r="C170" i="12"/>
  <c r="C45" i="12" s="1"/>
  <c r="D181" i="12"/>
  <c r="D56" i="12" s="1"/>
  <c r="H171" i="12"/>
  <c r="H46" i="12" s="1"/>
  <c r="F177" i="12"/>
  <c r="F52" i="12" s="1"/>
  <c r="F170" i="12"/>
  <c r="F45" i="12" s="1"/>
  <c r="H175" i="12"/>
  <c r="H50" i="12" s="1"/>
  <c r="H170" i="12"/>
  <c r="H45" i="12" s="1"/>
  <c r="H174" i="12"/>
  <c r="H49" i="12" s="1"/>
  <c r="F180" i="12"/>
  <c r="F55" i="12" s="1"/>
  <c r="F181" i="12"/>
  <c r="F56" i="12" s="1"/>
  <c r="H181" i="12"/>
  <c r="H56" i="12" s="1"/>
  <c r="H180" i="12"/>
  <c r="H55" i="12" s="1"/>
  <c r="H182" i="12"/>
  <c r="H57" i="12" s="1"/>
  <c r="F182" i="12"/>
  <c r="F57" i="12" s="1"/>
  <c r="G182" i="12"/>
  <c r="G57" i="12" s="1"/>
  <c r="G180" i="12"/>
  <c r="G55" i="12" s="1"/>
  <c r="G174" i="12"/>
  <c r="G49" i="12" s="1"/>
  <c r="G181" i="12"/>
  <c r="G56" i="12" s="1"/>
  <c r="E44" i="12"/>
  <c r="H47" i="12"/>
  <c r="G44" i="12"/>
  <c r="D49" i="12"/>
  <c r="D52" i="12"/>
  <c r="D46" i="12"/>
  <c r="H44" i="12"/>
  <c r="D44" i="12"/>
  <c r="C44" i="12"/>
  <c r="C54" i="12"/>
  <c r="C46" i="12"/>
  <c r="E259" i="12"/>
  <c r="E260" i="12"/>
  <c r="E261" i="12"/>
  <c r="E262" i="12"/>
  <c r="E263" i="12"/>
  <c r="E264" i="12"/>
  <c r="E265" i="12"/>
  <c r="E266" i="12"/>
  <c r="E267" i="12"/>
  <c r="E268" i="12"/>
  <c r="E269" i="12"/>
  <c r="E270" i="12"/>
  <c r="E271" i="12"/>
  <c r="E181" i="12" l="1"/>
  <c r="E56" i="12" s="1"/>
  <c r="E180" i="12"/>
  <c r="E55" i="12" s="1"/>
  <c r="E176" i="12"/>
  <c r="E51" i="12" s="1"/>
  <c r="E172" i="12"/>
  <c r="E47" i="12" s="1"/>
  <c r="E182" i="12"/>
  <c r="E57" i="12" s="1"/>
  <c r="E174" i="12"/>
  <c r="E49" i="12" s="1"/>
  <c r="E177" i="12"/>
  <c r="E52" i="12" s="1"/>
  <c r="E173" i="12"/>
  <c r="E48" i="12" s="1"/>
  <c r="E179" i="12"/>
  <c r="E54" i="12" s="1"/>
  <c r="E175" i="12"/>
  <c r="E50" i="12" s="1"/>
  <c r="E171" i="12"/>
  <c r="E46" i="12" s="1"/>
  <c r="E178" i="12"/>
  <c r="E53" i="12" s="1"/>
  <c r="E170" i="12"/>
  <c r="E45" i="12" s="1"/>
</calcChain>
</file>

<file path=xl/sharedStrings.xml><?xml version="1.0" encoding="utf-8"?>
<sst xmlns="http://schemas.openxmlformats.org/spreadsheetml/2006/main" count="65" uniqueCount="55">
  <si>
    <t># VMS</t>
  </si>
  <si>
    <t>Summary Table: Shows which configurations are good for which purposes. We say that a configuration is good for xenapp if the VM to Host Ratio is between 2 and 3 and the cost is less than $30.</t>
  </si>
  <si>
    <t>Cost Per Xenapp VM Tolerance</t>
  </si>
  <si>
    <t>Rack Space Cost Per U</t>
  </si>
  <si>
    <t>SuperMicro MicroCloud</t>
  </si>
  <si>
    <t>Table 1: Cost Per VM per month for varrious core and VM Configurations.</t>
  </si>
  <si>
    <t>Xenapp</t>
  </si>
  <si>
    <t>Workload Variables</t>
  </si>
  <si>
    <t>Workload Name</t>
  </si>
  <si>
    <t>General Variables</t>
  </si>
  <si>
    <t xml:space="preserve">Infrastructure </t>
  </si>
  <si>
    <t>Solution Variables</t>
  </si>
  <si>
    <t>Solution - Name</t>
  </si>
  <si>
    <t>Solution  - Node Config 1 Cost Per Node</t>
  </si>
  <si>
    <t>Solution  - Node Config 1 CPU's</t>
  </si>
  <si>
    <t>Solution  - Node Config 1 - Total Cost</t>
  </si>
  <si>
    <t>Solution  - Node Config 2 CPU's</t>
  </si>
  <si>
    <t>Solution  - Node Config 2 Total Cost</t>
  </si>
  <si>
    <t>Solution  - Node Config 3 Cost Per Node</t>
  </si>
  <si>
    <t>Solution  - Node Config 3 CPU's</t>
  </si>
  <si>
    <t>Solution  - Node Config 3 Total Cost</t>
  </si>
  <si>
    <t>Solution  - Single Socket or Dual</t>
  </si>
  <si>
    <t>Solution  - Number of U's in Solution</t>
  </si>
  <si>
    <t>Solution  - Number of Nodes</t>
  </si>
  <si>
    <t>Solution  - Useful Life - Months</t>
  </si>
  <si>
    <t>vCPU to pCPU ratio Min</t>
  </si>
  <si>
    <t>vCPU to pCPU Ratio Max</t>
  </si>
  <si>
    <t>vCPU per Guest</t>
  </si>
  <si>
    <t>Memory per Guest</t>
  </si>
  <si>
    <t>Solution - Node Config 1 Memory</t>
  </si>
  <si>
    <t>Solution - Node Config 2 Memory</t>
  </si>
  <si>
    <t>Solution - Node Config 3 Memory</t>
  </si>
  <si>
    <t>Cost per Windows Datacenter License</t>
  </si>
  <si>
    <t>Cost per Windows Std Liense</t>
  </si>
  <si>
    <t>Solution  - Cost for Loaded Enclosure</t>
  </si>
  <si>
    <t>Solution - Cost per Switch</t>
  </si>
  <si>
    <t>* This is a cost per switch not cost for all switchs. It allows one solution to have say a 1Gbs switch vs 10Gbs Switch</t>
  </si>
  <si>
    <t>Solution - Number of Switch Ports Less Uplinks</t>
  </si>
  <si>
    <t>Solution - Number of Switch Ports Used by Enclosure</t>
  </si>
  <si>
    <t>* This is for the number of switch ports you get for each switch</t>
  </si>
  <si>
    <t>Solution - Node Config 1 Switch Ports Per Node</t>
  </si>
  <si>
    <t>Solution   - Node Config 1 Cost Per Node</t>
  </si>
  <si>
    <t>Solution - Node Config 2 Switch Ports Per Node</t>
  </si>
  <si>
    <t>Solution - Node Config 3 Switch Ports Per Node</t>
  </si>
  <si>
    <t>Table : Server Hardware Differences - Cost Per VM Per Month -</t>
  </si>
  <si>
    <t>*Leave at 0 if your solution doesn't have enclosure costs. If you want to compare hyper-converged then add the SAN costs to the none hyperconverged solution.</t>
  </si>
  <si>
    <t xml:space="preserve">Table : % of single Switch Requiremented per Node </t>
  </si>
  <si>
    <t>Table : Switching Costs Per VM - Includes Switches Purchased and Per U</t>
  </si>
  <si>
    <t>* Leave at 0 if you don't have an enclosure that has switch connections.</t>
  </si>
  <si>
    <t>Solution - Notes</t>
  </si>
  <si>
    <t>from thinkmate</t>
  </si>
  <si>
    <t>SuperMicro MicroBlade</t>
  </si>
  <si>
    <t>Fromthinkmate</t>
  </si>
  <si>
    <t>Table : Space and Power Differences - Cost Per VM per Month</t>
  </si>
  <si>
    <t>Table: Windows Licensing Cost Per Node. The red highlighted area uses SPLA for Windows Server 2016 Std and the blue uses Windows Server 2016 Datacenter licensing.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</si>
</sst>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5" formatCode="_(* #,##0_);_(* \(#,##0\);_(* &quot;-&quot;??_);_(@_)"/>
    <numFmt numFmtId="166" formatCode="_(&quot;$&quot;* #,##0_);_(&quot;$&quot;* \(#,##0\);_(&quot;$&quot;* &quot;-&quot;??_);_(@_)"/>
    <numFmt numFmtId="167" formatCode="_(* #,##0.0_);_(* \(#,##0.0\);_(* &quot;-&quot;??_);_(@_)"/>
    <numFmt numFmtId="169" formatCode="_(&quot;$&quot;* #,##0.0_);_(&quot;$&quot;* \(#,##0.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8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0" fontId="4" fillId="0" borderId="0"/>
    <xf numFmtId="0" fontId="5" fillId="0" borderId="0"/>
    <xf numFmtId="9" fontId="1" fillId="0" borderId="0" applyFont="0" applyFill="0" applyBorder="0" applyAlignment="0" applyProtection="0"/>
  </cellStyleXfs>
  <cellXfs count="59">
    <xf numFmtId="0" fontId="0" fillId="0" borderId="0" xfId="0"/>
    <xf numFmtId="0" fontId="0" fillId="3" borderId="0" xfId="0" applyFill="1"/>
    <xf numFmtId="0" fontId="0" fillId="2" borderId="1" xfId="0" applyFill="1" applyBorder="1"/>
    <xf numFmtId="44" fontId="0" fillId="5" borderId="1" xfId="2" applyFont="1" applyFill="1" applyBorder="1"/>
    <xf numFmtId="0" fontId="0" fillId="7" borderId="1" xfId="0" applyFill="1" applyBorder="1"/>
    <xf numFmtId="0" fontId="0" fillId="3" borderId="0" xfId="0" applyFill="1" applyBorder="1"/>
    <xf numFmtId="44" fontId="0" fillId="6" borderId="1" xfId="2" applyFont="1" applyFill="1" applyBorder="1"/>
    <xf numFmtId="166" fontId="0" fillId="5" borderId="1" xfId="2" applyNumberFormat="1" applyFont="1" applyFill="1" applyBorder="1"/>
    <xf numFmtId="0" fontId="0" fillId="3" borderId="0" xfId="0" applyFill="1" applyBorder="1" applyAlignment="1">
      <alignment horizontal="left" wrapText="1"/>
    </xf>
    <xf numFmtId="0" fontId="0" fillId="3" borderId="0" xfId="0" applyFill="1" applyBorder="1" applyAlignment="1">
      <alignment horizontal="center" vertical="center"/>
    </xf>
    <xf numFmtId="44" fontId="0" fillId="3" borderId="0" xfId="2" applyFont="1" applyFill="1" applyBorder="1"/>
    <xf numFmtId="44" fontId="6" fillId="3" borderId="0" xfId="2" applyFont="1" applyFill="1" applyBorder="1"/>
    <xf numFmtId="166" fontId="0" fillId="6" borderId="1" xfId="2" applyNumberFormat="1" applyFont="1" applyFill="1" applyBorder="1"/>
    <xf numFmtId="167" fontId="0" fillId="6" borderId="1" xfId="1" applyNumberFormat="1" applyFont="1" applyFill="1" applyBorder="1"/>
    <xf numFmtId="166" fontId="0" fillId="2" borderId="1" xfId="2" applyNumberFormat="1" applyFont="1" applyFill="1" applyBorder="1"/>
    <xf numFmtId="0" fontId="0" fillId="0" borderId="0" xfId="0" applyFill="1" applyBorder="1" applyAlignment="1">
      <alignment horizontal="center" vertical="center"/>
    </xf>
    <xf numFmtId="0" fontId="0" fillId="0" borderId="0" xfId="0" applyFill="1" applyBorder="1"/>
    <xf numFmtId="166" fontId="0" fillId="0" borderId="0" xfId="2" applyNumberFormat="1" applyFont="1" applyFill="1" applyBorder="1"/>
    <xf numFmtId="0" fontId="0" fillId="0" borderId="0" xfId="0" applyFill="1"/>
    <xf numFmtId="166" fontId="0" fillId="3" borderId="0" xfId="2" applyNumberFormat="1" applyFont="1" applyFill="1" applyBorder="1"/>
    <xf numFmtId="0" fontId="0" fillId="3" borderId="0" xfId="0" applyFill="1" applyBorder="1" applyAlignment="1">
      <alignment horizontal="left" wrapText="1"/>
    </xf>
    <xf numFmtId="0" fontId="0" fillId="3" borderId="2" xfId="0" applyFill="1" applyBorder="1" applyAlignment="1">
      <alignment horizontal="left"/>
    </xf>
    <xf numFmtId="0" fontId="0" fillId="3" borderId="5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3" borderId="0" xfId="0" applyFill="1" applyBorder="1" applyAlignment="1">
      <alignment horizontal="left"/>
    </xf>
    <xf numFmtId="165" fontId="0" fillId="7" borderId="1" xfId="1" applyNumberFormat="1" applyFont="1" applyFill="1" applyBorder="1"/>
    <xf numFmtId="0" fontId="0" fillId="3" borderId="0" xfId="0" applyFill="1" applyBorder="1" applyAlignment="1">
      <alignment horizontal="left" wrapText="1"/>
    </xf>
    <xf numFmtId="166" fontId="0" fillId="7" borderId="2" xfId="0" applyNumberFormat="1" applyFill="1" applyBorder="1" applyAlignment="1">
      <alignment horizontal="center" wrapText="1"/>
    </xf>
    <xf numFmtId="0" fontId="0" fillId="7" borderId="5" xfId="0" applyFill="1" applyBorder="1" applyAlignment="1">
      <alignment horizontal="center" wrapText="1"/>
    </xf>
    <xf numFmtId="0" fontId="0" fillId="3" borderId="1" xfId="0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0" fillId="3" borderId="5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0" fillId="7" borderId="4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3" borderId="7" xfId="0" applyFill="1" applyBorder="1" applyAlignment="1">
      <alignment horizontal="left" wrapText="1"/>
    </xf>
    <xf numFmtId="44" fontId="0" fillId="9" borderId="1" xfId="2" applyFont="1" applyFill="1" applyBorder="1"/>
    <xf numFmtId="0" fontId="0" fillId="3" borderId="9" xfId="0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0" fillId="3" borderId="1" xfId="0" applyFont="1" applyFill="1" applyBorder="1" applyAlignment="1">
      <alignment horizontal="center"/>
    </xf>
    <xf numFmtId="0" fontId="0" fillId="3" borderId="1" xfId="0" applyFont="1" applyFill="1" applyBorder="1"/>
    <xf numFmtId="0" fontId="0" fillId="3" borderId="1" xfId="0" applyFont="1" applyFill="1" applyBorder="1" applyAlignment="1">
      <alignment horizontal="left"/>
    </xf>
    <xf numFmtId="165" fontId="0" fillId="2" borderId="1" xfId="1" applyNumberFormat="1" applyFont="1" applyFill="1" applyBorder="1"/>
    <xf numFmtId="166" fontId="0" fillId="4" borderId="1" xfId="2" applyNumberFormat="1" applyFont="1" applyFill="1" applyBorder="1"/>
    <xf numFmtId="166" fontId="0" fillId="2" borderId="1" xfId="2" applyNumberFormat="1" applyFont="1" applyFill="1" applyBorder="1" applyAlignment="1">
      <alignment horizontal="center" wrapText="1"/>
    </xf>
    <xf numFmtId="0" fontId="0" fillId="3" borderId="0" xfId="0" applyFill="1" applyBorder="1" applyAlignment="1">
      <alignment wrapText="1"/>
    </xf>
    <xf numFmtId="169" fontId="0" fillId="2" borderId="1" xfId="2" applyNumberFormat="1" applyFont="1" applyFill="1" applyBorder="1"/>
    <xf numFmtId="43" fontId="0" fillId="8" borderId="1" xfId="2" applyNumberFormat="1" applyFont="1" applyFill="1" applyBorder="1"/>
    <xf numFmtId="44" fontId="0" fillId="8" borderId="1" xfId="2" applyFont="1" applyFill="1" applyBorder="1"/>
    <xf numFmtId="43" fontId="0" fillId="5" borderId="1" xfId="2" applyNumberFormat="1" applyFont="1" applyFill="1" applyBorder="1"/>
    <xf numFmtId="9" fontId="0" fillId="8" borderId="1" xfId="6" applyFont="1" applyFill="1" applyBorder="1"/>
    <xf numFmtId="9" fontId="0" fillId="5" borderId="1" xfId="6" applyFont="1" applyFill="1" applyBorder="1"/>
    <xf numFmtId="166" fontId="0" fillId="7" borderId="1" xfId="0" applyNumberFormat="1" applyFill="1" applyBorder="1" applyAlignment="1">
      <alignment horizontal="center" wrapText="1"/>
    </xf>
    <xf numFmtId="0" fontId="0" fillId="7" borderId="1" xfId="0" applyFill="1" applyBorder="1" applyAlignment="1">
      <alignment horizontal="center" wrapText="1"/>
    </xf>
    <xf numFmtId="0" fontId="0" fillId="6" borderId="1" xfId="0" applyFont="1" applyFill="1" applyBorder="1"/>
    <xf numFmtId="166" fontId="0" fillId="2" borderId="1" xfId="2" applyNumberFormat="1" applyFont="1" applyFill="1" applyBorder="1" applyAlignment="1">
      <alignment wrapText="1"/>
    </xf>
    <xf numFmtId="0" fontId="0" fillId="7" borderId="8" xfId="0" applyFill="1" applyBorder="1" applyAlignment="1">
      <alignment horizontal="center" vertical="center"/>
    </xf>
  </cellXfs>
  <cellStyles count="7">
    <cellStyle name="Comma" xfId="1" builtinId="3"/>
    <cellStyle name="Currency" xfId="2" builtinId="4"/>
    <cellStyle name="Normal" xfId="0" builtinId="0"/>
    <cellStyle name="Normal 10 3 4 2" xfId="4"/>
    <cellStyle name="Normal 2 10" xfId="3"/>
    <cellStyle name="Normal 63" xfId="5"/>
    <cellStyle name="Percent" xfId="6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4"/>
  <sheetViews>
    <sheetView tabSelected="1" zoomScale="90" zoomScaleNormal="90" workbookViewId="0">
      <selection activeCell="L66" sqref="L33:L66"/>
    </sheetView>
  </sheetViews>
  <sheetFormatPr defaultRowHeight="15" x14ac:dyDescent="0.25"/>
  <cols>
    <col min="1" max="1" width="6.42578125" bestFit="1" customWidth="1"/>
    <col min="3" max="3" width="13.42578125" customWidth="1"/>
    <col min="4" max="4" width="13.140625" customWidth="1"/>
    <col min="5" max="5" width="13.28515625" customWidth="1"/>
    <col min="6" max="6" width="17.85546875" customWidth="1"/>
    <col min="7" max="7" width="14.5703125" customWidth="1"/>
    <col min="8" max="8" width="13.140625" customWidth="1"/>
    <col min="10" max="10" width="12.140625" bestFit="1" customWidth="1"/>
    <col min="11" max="11" width="10.5703125" customWidth="1"/>
    <col min="12" max="12" width="10.28515625" customWidth="1"/>
    <col min="13" max="13" width="10.140625" customWidth="1"/>
    <col min="14" max="14" width="10.7109375" customWidth="1"/>
    <col min="15" max="15" width="10.5703125" customWidth="1"/>
  </cols>
  <sheetData>
    <row r="1" spans="1:8" x14ac:dyDescent="0.25">
      <c r="A1" s="40" t="s">
        <v>7</v>
      </c>
      <c r="B1" s="40"/>
      <c r="C1" s="40"/>
      <c r="D1" s="40"/>
      <c r="E1" s="40"/>
      <c r="F1" s="40"/>
      <c r="G1" s="1"/>
      <c r="H1" s="1"/>
    </row>
    <row r="2" spans="1:8" x14ac:dyDescent="0.25">
      <c r="A2" s="43" t="s">
        <v>8</v>
      </c>
      <c r="B2" s="43"/>
      <c r="C2" s="43"/>
      <c r="D2" s="43"/>
      <c r="E2" s="41" t="s">
        <v>6</v>
      </c>
      <c r="F2" s="42" t="s">
        <v>10</v>
      </c>
      <c r="G2" s="1"/>
      <c r="H2" s="1"/>
    </row>
    <row r="3" spans="1:8" x14ac:dyDescent="0.25">
      <c r="A3" s="30" t="s">
        <v>25</v>
      </c>
      <c r="B3" s="30"/>
      <c r="C3" s="30"/>
      <c r="D3" s="30"/>
      <c r="E3" s="2">
        <v>1.4</v>
      </c>
      <c r="F3" s="2">
        <v>2</v>
      </c>
      <c r="G3" s="1"/>
      <c r="H3" s="1"/>
    </row>
    <row r="4" spans="1:8" x14ac:dyDescent="0.25">
      <c r="A4" s="30" t="s">
        <v>26</v>
      </c>
      <c r="B4" s="30"/>
      <c r="C4" s="30"/>
      <c r="D4" s="30"/>
      <c r="E4" s="2">
        <v>2.2000000000000002</v>
      </c>
      <c r="F4" s="2">
        <v>4.5</v>
      </c>
      <c r="G4" s="1"/>
      <c r="H4" s="1"/>
    </row>
    <row r="5" spans="1:8" x14ac:dyDescent="0.25">
      <c r="A5" s="30" t="s">
        <v>27</v>
      </c>
      <c r="B5" s="30"/>
      <c r="C5" s="30"/>
      <c r="D5" s="30"/>
      <c r="E5" s="2">
        <v>4</v>
      </c>
      <c r="F5" s="2">
        <v>2.5</v>
      </c>
      <c r="G5" s="1"/>
      <c r="H5" s="1"/>
    </row>
    <row r="6" spans="1:8" x14ac:dyDescent="0.25">
      <c r="A6" s="31" t="s">
        <v>28</v>
      </c>
      <c r="B6" s="32"/>
      <c r="C6" s="32"/>
      <c r="D6" s="33"/>
      <c r="E6" s="2">
        <v>16</v>
      </c>
      <c r="F6" s="2">
        <v>8</v>
      </c>
      <c r="G6" s="1"/>
      <c r="H6" s="1"/>
    </row>
    <row r="7" spans="1:8" x14ac:dyDescent="0.25">
      <c r="A7" s="30" t="s">
        <v>2</v>
      </c>
      <c r="B7" s="30"/>
      <c r="C7" s="30"/>
      <c r="D7" s="30"/>
      <c r="E7" s="2">
        <v>67</v>
      </c>
      <c r="F7" s="2">
        <v>40</v>
      </c>
      <c r="G7" s="1"/>
      <c r="H7" s="1"/>
    </row>
    <row r="8" spans="1:8" x14ac:dyDescent="0.25">
      <c r="A8" s="39"/>
      <c r="B8" s="25"/>
      <c r="C8" s="25"/>
      <c r="D8" s="25"/>
      <c r="E8" s="5"/>
      <c r="F8" s="5"/>
      <c r="G8" s="1"/>
      <c r="H8" s="1"/>
    </row>
    <row r="9" spans="1:8" x14ac:dyDescent="0.25">
      <c r="A9" s="40" t="s">
        <v>9</v>
      </c>
      <c r="B9" s="40"/>
      <c r="C9" s="40"/>
      <c r="D9" s="40"/>
      <c r="E9" s="40"/>
      <c r="F9" s="5"/>
      <c r="G9" s="1"/>
      <c r="H9" s="1"/>
    </row>
    <row r="10" spans="1:8" x14ac:dyDescent="0.25">
      <c r="A10" s="30" t="s">
        <v>3</v>
      </c>
      <c r="B10" s="30"/>
      <c r="C10" s="30"/>
      <c r="D10" s="30"/>
      <c r="E10" s="48">
        <f>2500/42</f>
        <v>59.523809523809526</v>
      </c>
      <c r="F10" s="1"/>
      <c r="G10" s="1"/>
      <c r="H10" s="1"/>
    </row>
    <row r="11" spans="1:8" x14ac:dyDescent="0.25">
      <c r="A11" s="31" t="s">
        <v>32</v>
      </c>
      <c r="B11" s="32"/>
      <c r="C11" s="32"/>
      <c r="D11" s="33"/>
      <c r="E11" s="48">
        <v>25.5</v>
      </c>
      <c r="F11" s="1"/>
      <c r="G11" s="1"/>
      <c r="H11" s="1"/>
    </row>
    <row r="12" spans="1:8" x14ac:dyDescent="0.25">
      <c r="A12" s="31" t="s">
        <v>33</v>
      </c>
      <c r="B12" s="32"/>
      <c r="C12" s="32"/>
      <c r="D12" s="33"/>
      <c r="E12" s="48">
        <v>3.67</v>
      </c>
      <c r="F12" s="1"/>
      <c r="G12" s="1"/>
      <c r="H12" s="1"/>
    </row>
    <row r="13" spans="1:8" x14ac:dyDescent="0.25">
      <c r="A13" s="25"/>
      <c r="B13" s="25"/>
      <c r="C13" s="25"/>
      <c r="D13" s="25"/>
      <c r="E13" s="19"/>
      <c r="F13" s="1"/>
      <c r="G13" s="1"/>
      <c r="H13" s="1"/>
    </row>
    <row r="14" spans="1:8" x14ac:dyDescent="0.25">
      <c r="A14" s="40" t="s">
        <v>11</v>
      </c>
      <c r="B14" s="40"/>
      <c r="C14" s="40"/>
      <c r="D14" s="40"/>
      <c r="E14" s="40"/>
      <c r="F14" s="40"/>
      <c r="G14" s="1"/>
      <c r="H14" s="1"/>
    </row>
    <row r="15" spans="1:8" ht="30" x14ac:dyDescent="0.25">
      <c r="A15" s="31" t="s">
        <v>12</v>
      </c>
      <c r="B15" s="32"/>
      <c r="C15" s="32"/>
      <c r="D15" s="33"/>
      <c r="E15" s="46" t="s">
        <v>4</v>
      </c>
      <c r="F15" s="57" t="s">
        <v>51</v>
      </c>
      <c r="G15" s="1"/>
      <c r="H15" s="1"/>
    </row>
    <row r="16" spans="1:8" ht="30" x14ac:dyDescent="0.25">
      <c r="A16" s="21" t="s">
        <v>49</v>
      </c>
      <c r="B16" s="22"/>
      <c r="C16" s="22"/>
      <c r="D16" s="23"/>
      <c r="E16" s="46" t="s">
        <v>50</v>
      </c>
      <c r="F16" s="14" t="s">
        <v>52</v>
      </c>
      <c r="G16" s="1"/>
      <c r="H16" s="1"/>
    </row>
    <row r="17" spans="1:8" x14ac:dyDescent="0.25">
      <c r="A17" s="31" t="s">
        <v>34</v>
      </c>
      <c r="B17" s="32"/>
      <c r="C17" s="32"/>
      <c r="D17" s="33"/>
      <c r="E17" s="14">
        <v>0</v>
      </c>
      <c r="F17" s="14">
        <v>16000</v>
      </c>
      <c r="G17" s="1" t="s">
        <v>45</v>
      </c>
      <c r="H17" s="1"/>
    </row>
    <row r="18" spans="1:8" x14ac:dyDescent="0.25">
      <c r="A18" s="21" t="s">
        <v>35</v>
      </c>
      <c r="B18" s="22"/>
      <c r="C18" s="22"/>
      <c r="D18" s="23"/>
      <c r="E18" s="14">
        <v>5000</v>
      </c>
      <c r="F18" s="14">
        <v>15000</v>
      </c>
      <c r="G18" s="1" t="s">
        <v>36</v>
      </c>
      <c r="H18" s="1"/>
    </row>
    <row r="19" spans="1:8" x14ac:dyDescent="0.25">
      <c r="A19" s="31" t="s">
        <v>37</v>
      </c>
      <c r="B19" s="32"/>
      <c r="C19" s="32"/>
      <c r="D19" s="33"/>
      <c r="E19" s="14">
        <v>46</v>
      </c>
      <c r="F19" s="14">
        <v>30</v>
      </c>
      <c r="G19" s="1" t="s">
        <v>39</v>
      </c>
      <c r="H19" s="1"/>
    </row>
    <row r="20" spans="1:8" x14ac:dyDescent="0.25">
      <c r="A20" s="21" t="s">
        <v>38</v>
      </c>
      <c r="B20" s="22"/>
      <c r="C20" s="22"/>
      <c r="D20" s="23"/>
      <c r="E20" s="14">
        <v>0</v>
      </c>
      <c r="F20" s="14">
        <v>8</v>
      </c>
      <c r="G20" s="1" t="s">
        <v>48</v>
      </c>
      <c r="H20" s="1"/>
    </row>
    <row r="21" spans="1:8" x14ac:dyDescent="0.25">
      <c r="A21" s="31" t="s">
        <v>13</v>
      </c>
      <c r="B21" s="32"/>
      <c r="C21" s="32"/>
      <c r="D21" s="33"/>
      <c r="E21" s="14">
        <v>2125</v>
      </c>
      <c r="F21" s="14">
        <v>6100</v>
      </c>
      <c r="G21" s="1"/>
      <c r="H21" s="1"/>
    </row>
    <row r="22" spans="1:8" x14ac:dyDescent="0.25">
      <c r="A22" s="31" t="s">
        <v>14</v>
      </c>
      <c r="B22" s="32"/>
      <c r="C22" s="32"/>
      <c r="D22" s="33"/>
      <c r="E22" s="44">
        <v>8</v>
      </c>
      <c r="F22" s="44">
        <v>8</v>
      </c>
      <c r="G22" s="1"/>
      <c r="H22" s="1"/>
    </row>
    <row r="23" spans="1:8" x14ac:dyDescent="0.25">
      <c r="A23" s="21" t="s">
        <v>29</v>
      </c>
      <c r="B23" s="22"/>
      <c r="C23" s="22"/>
      <c r="D23" s="23"/>
      <c r="E23" s="44">
        <v>64</v>
      </c>
      <c r="F23" s="44">
        <v>256</v>
      </c>
      <c r="G23" s="1"/>
      <c r="H23" s="1"/>
    </row>
    <row r="24" spans="1:8" x14ac:dyDescent="0.25">
      <c r="A24" s="31" t="s">
        <v>40</v>
      </c>
      <c r="B24" s="32"/>
      <c r="C24" s="32"/>
      <c r="D24" s="33"/>
      <c r="E24" s="44">
        <v>6</v>
      </c>
      <c r="F24" s="44">
        <v>0</v>
      </c>
      <c r="G24" s="1"/>
      <c r="H24" s="1"/>
    </row>
    <row r="25" spans="1:8" x14ac:dyDescent="0.25">
      <c r="A25" s="31" t="s">
        <v>15</v>
      </c>
      <c r="B25" s="32"/>
      <c r="C25" s="32"/>
      <c r="D25" s="33"/>
      <c r="E25" s="45">
        <f>$E$17+(E21*$E$38)</f>
        <v>17000</v>
      </c>
      <c r="F25" s="45">
        <f>$F$17+(F21*$F$38)</f>
        <v>186800</v>
      </c>
      <c r="G25" s="1"/>
      <c r="H25" s="1"/>
    </row>
    <row r="26" spans="1:8" x14ac:dyDescent="0.25">
      <c r="A26" s="31" t="s">
        <v>41</v>
      </c>
      <c r="B26" s="32"/>
      <c r="C26" s="32"/>
      <c r="D26" s="33"/>
      <c r="E26" s="14">
        <v>3750</v>
      </c>
      <c r="F26" s="14">
        <v>7800</v>
      </c>
      <c r="G26" s="1"/>
      <c r="H26" s="1"/>
    </row>
    <row r="27" spans="1:8" x14ac:dyDescent="0.25">
      <c r="A27" s="31" t="s">
        <v>16</v>
      </c>
      <c r="B27" s="32"/>
      <c r="C27" s="32"/>
      <c r="D27" s="33"/>
      <c r="E27" s="44">
        <v>12</v>
      </c>
      <c r="F27" s="44">
        <v>12</v>
      </c>
      <c r="G27" s="1"/>
      <c r="H27" s="1"/>
    </row>
    <row r="28" spans="1:8" x14ac:dyDescent="0.25">
      <c r="A28" s="21" t="s">
        <v>30</v>
      </c>
      <c r="B28" s="22"/>
      <c r="C28" s="22"/>
      <c r="D28" s="23"/>
      <c r="E28" s="44">
        <v>128</v>
      </c>
      <c r="F28" s="44">
        <v>256</v>
      </c>
      <c r="G28" s="1"/>
      <c r="H28" s="1"/>
    </row>
    <row r="29" spans="1:8" x14ac:dyDescent="0.25">
      <c r="A29" s="31" t="s">
        <v>42</v>
      </c>
      <c r="B29" s="32"/>
      <c r="C29" s="32"/>
      <c r="D29" s="33"/>
      <c r="E29" s="44">
        <v>6</v>
      </c>
      <c r="F29" s="44">
        <v>0</v>
      </c>
      <c r="G29" s="1"/>
      <c r="H29" s="1"/>
    </row>
    <row r="30" spans="1:8" x14ac:dyDescent="0.25">
      <c r="A30" s="24" t="s">
        <v>17</v>
      </c>
      <c r="B30" s="24"/>
      <c r="C30" s="24"/>
      <c r="D30" s="24"/>
      <c r="E30" s="45">
        <f>$E$17+(E26*$E$38)</f>
        <v>30000</v>
      </c>
      <c r="F30" s="45">
        <f>$F$17+(F26*$F$38)</f>
        <v>234400</v>
      </c>
      <c r="G30" s="1"/>
      <c r="H30" s="1"/>
    </row>
    <row r="31" spans="1:8" x14ac:dyDescent="0.25">
      <c r="A31" s="24" t="s">
        <v>18</v>
      </c>
      <c r="B31" s="24"/>
      <c r="C31" s="24"/>
      <c r="D31" s="24"/>
      <c r="E31" s="14">
        <v>9000</v>
      </c>
      <c r="F31" s="14">
        <v>10600</v>
      </c>
      <c r="G31" s="1"/>
      <c r="H31" s="1"/>
    </row>
    <row r="32" spans="1:8" x14ac:dyDescent="0.25">
      <c r="A32" s="31" t="s">
        <v>19</v>
      </c>
      <c r="B32" s="32"/>
      <c r="C32" s="32"/>
      <c r="D32" s="33"/>
      <c r="E32" s="44">
        <v>22</v>
      </c>
      <c r="F32" s="44">
        <v>18</v>
      </c>
      <c r="G32" s="1"/>
      <c r="H32" s="1"/>
    </row>
    <row r="33" spans="1:8" x14ac:dyDescent="0.25">
      <c r="A33" s="31" t="s">
        <v>31</v>
      </c>
      <c r="B33" s="32"/>
      <c r="C33" s="32"/>
      <c r="D33" s="33"/>
      <c r="E33" s="44">
        <v>256</v>
      </c>
      <c r="F33" s="44">
        <v>256</v>
      </c>
      <c r="G33" s="1"/>
      <c r="H33" s="1"/>
    </row>
    <row r="34" spans="1:8" x14ac:dyDescent="0.25">
      <c r="A34" s="31" t="s">
        <v>43</v>
      </c>
      <c r="B34" s="32"/>
      <c r="C34" s="32"/>
      <c r="D34" s="33"/>
      <c r="E34" s="44">
        <v>6</v>
      </c>
      <c r="F34" s="44">
        <v>0</v>
      </c>
      <c r="G34" s="1"/>
      <c r="H34" s="1"/>
    </row>
    <row r="35" spans="1:8" x14ac:dyDescent="0.25">
      <c r="A35" s="24" t="s">
        <v>20</v>
      </c>
      <c r="B35" s="24"/>
      <c r="C35" s="24"/>
      <c r="D35" s="24"/>
      <c r="E35" s="45">
        <f>$E$17+(E31*$E$38)</f>
        <v>72000</v>
      </c>
      <c r="F35" s="45">
        <f>$F$17+(F31*$F$38)</f>
        <v>312800</v>
      </c>
      <c r="G35" s="1"/>
      <c r="H35" s="1"/>
    </row>
    <row r="36" spans="1:8" x14ac:dyDescent="0.25">
      <c r="A36" s="31" t="s">
        <v>21</v>
      </c>
      <c r="B36" s="32"/>
      <c r="C36" s="32"/>
      <c r="D36" s="33"/>
      <c r="E36" s="44">
        <v>1</v>
      </c>
      <c r="F36" s="44">
        <v>2</v>
      </c>
      <c r="G36" s="1"/>
      <c r="H36" s="1"/>
    </row>
    <row r="37" spans="1:8" x14ac:dyDescent="0.25">
      <c r="A37" s="31" t="s">
        <v>22</v>
      </c>
      <c r="B37" s="32"/>
      <c r="C37" s="32"/>
      <c r="D37" s="33"/>
      <c r="E37" s="44">
        <v>3</v>
      </c>
      <c r="F37" s="44">
        <v>6</v>
      </c>
      <c r="G37" s="1"/>
      <c r="H37" s="1"/>
    </row>
    <row r="38" spans="1:8" x14ac:dyDescent="0.25">
      <c r="A38" s="31" t="s">
        <v>23</v>
      </c>
      <c r="B38" s="32"/>
      <c r="C38" s="32"/>
      <c r="D38" s="33"/>
      <c r="E38" s="44">
        <v>8</v>
      </c>
      <c r="F38" s="44">
        <v>28</v>
      </c>
      <c r="G38" s="1"/>
      <c r="H38" s="1"/>
    </row>
    <row r="39" spans="1:8" x14ac:dyDescent="0.25">
      <c r="A39" s="31" t="s">
        <v>24</v>
      </c>
      <c r="B39" s="32"/>
      <c r="C39" s="32"/>
      <c r="D39" s="33"/>
      <c r="E39" s="44">
        <v>48</v>
      </c>
      <c r="F39" s="44">
        <v>36</v>
      </c>
      <c r="G39" s="1"/>
      <c r="H39" s="1"/>
    </row>
    <row r="40" spans="1:8" x14ac:dyDescent="0.25">
      <c r="A40" s="1"/>
      <c r="B40" s="1"/>
      <c r="C40" s="1"/>
      <c r="D40" s="1"/>
      <c r="E40" s="1"/>
      <c r="F40" s="1"/>
      <c r="G40" s="1"/>
      <c r="H40" s="1"/>
    </row>
    <row r="41" spans="1:8" ht="47.25" customHeight="1" x14ac:dyDescent="0.25">
      <c r="A41" s="27" t="s">
        <v>1</v>
      </c>
      <c r="B41" s="27"/>
      <c r="C41" s="27"/>
      <c r="D41" s="27"/>
      <c r="E41" s="27"/>
      <c r="F41" s="27"/>
      <c r="G41" s="27"/>
      <c r="H41" s="1"/>
    </row>
    <row r="42" spans="1:8" x14ac:dyDescent="0.25">
      <c r="A42" s="1"/>
      <c r="B42" s="5"/>
      <c r="C42" s="28" t="str">
        <f>CONCATENATE($E$15, " with ",$E$36, " Socket per Node. Cores Per Socket Listed Below")</f>
        <v>SuperMicro MicroCloud with 1 Socket per Node. Cores Per Socket Listed Below</v>
      </c>
      <c r="D42" s="29"/>
      <c r="E42" s="29"/>
      <c r="F42" s="28" t="str">
        <f>CONCATENATE($F$15, " with ",$F$36, " Socket per Node. Cores Per Socket Listed Below")</f>
        <v>SuperMicro MicroBlade with 2 Socket per Node. Cores Per Socket Listed Below</v>
      </c>
      <c r="G42" s="29"/>
      <c r="H42" s="29"/>
    </row>
    <row r="43" spans="1:8" x14ac:dyDescent="0.25">
      <c r="A43" s="1"/>
      <c r="B43" s="5"/>
      <c r="C43" s="26">
        <f>$E$22</f>
        <v>8</v>
      </c>
      <c r="D43" s="26">
        <f>$E$27</f>
        <v>12</v>
      </c>
      <c r="E43" s="26">
        <f>$E$32</f>
        <v>22</v>
      </c>
      <c r="F43" s="26">
        <f>$F$22</f>
        <v>8</v>
      </c>
      <c r="G43" s="26">
        <f>$F$27</f>
        <v>12</v>
      </c>
      <c r="H43" s="26">
        <f>$F$32</f>
        <v>18</v>
      </c>
    </row>
    <row r="44" spans="1:8" x14ac:dyDescent="0.25">
      <c r="A44" s="34" t="s">
        <v>0</v>
      </c>
      <c r="B44" s="4">
        <v>3</v>
      </c>
      <c r="C44" s="56" t="str">
        <f>CONCATENATE(IF(AND(C146&gt;=$E$3,C169&lt;$E$7,C146&lt;=$E$4,C121&gt;=1),CONCATENATE(LEFT($E$2,3)," - $",ROUND(C169,0)," - ",ROUND(C146,1)),""),IF(AND(C95&lt;=$F$4,C169&lt;$F$7,C95&gt;=$F$3,C71&gt;=1),CONCATENATE(LEFT($F$2,3)," - $",ROUND(C169,0)," - ", ROUND(C95,1)),""))</f>
        <v>Xen - $44 - 1.5</v>
      </c>
      <c r="D44" s="56" t="str">
        <f>CONCATENATE(IF(AND(D146&gt;=$E$3,D169&lt;$E$7,D146&lt;=$E$4,D121&gt;=1),CONCATENATE(LEFT($E$2,3)," - $",ROUND(D169,0)," - ",ROUND(D146,1)),""),IF(AND(D95&lt;=$F$4,D169&lt;$F$7,D95&gt;=$F$3,D71&gt;=1),CONCATENATE(LEFT($F$2,3)," - $",ROUND(D169,0)," - ", ROUND(D95,1)),""))</f>
        <v/>
      </c>
      <c r="E44" s="56" t="str">
        <f>CONCATENATE(IF(AND(E146&gt;=$E$3,E169&lt;$E$7,E146&lt;=$E$4,E121&gt;=1),CONCATENATE(LEFT($E$2,3)," - $",ROUND(E169,0)," - ",ROUND(E146,1)),""),IF(AND(E95&lt;=$F$4,E169&lt;$F$7,E95&gt;=$F$3,E71&gt;=1),CONCATENATE(LEFT($F$2,3)," - $",ROUND(E169,0)," - ", ROUND(E95,1)),""))</f>
        <v/>
      </c>
      <c r="F44" s="56" t="str">
        <f>CONCATENATE(IF(AND(F146&gt;=$E$3,F169&lt;$E$7,F146&lt;=$E$4,F121&gt;=1),CONCATENATE(LEFT($E$2,3)," - $",ROUND(F169,0)," - ",ROUND(F146,1)),""),IF(AND(F95&lt;=$F$4,F169&lt;$F$7,F95&gt;=$F$3,F71&gt;=1),CONCATENATE(LEFT($F$2,3)," - $",ROUND(F169,0)," - ", ROUND(F95,1)),""))</f>
        <v/>
      </c>
      <c r="G44" s="56" t="str">
        <f>CONCATENATE(IF(AND(G146&gt;=$E$3,G169&lt;$E$7,G146&lt;=$E$4,G121&gt;=1),CONCATENATE(LEFT($E$2,3)," - $",ROUND(G169,0)," - ",ROUND(G146,1)),""),IF(AND(G95&lt;=$F$4,G169&lt;$F$7,G95&gt;=$F$3,G71&gt;=1),CONCATENATE(LEFT($F$2,3)," - $",ROUND(G169,0)," - ", ROUND(G95,1)),""))</f>
        <v/>
      </c>
      <c r="H44" s="56" t="str">
        <f>CONCATENATE(IF(AND(H146&gt;=$E$3,H169&lt;$E$7,H146&lt;=$E$4,H121&gt;=1),CONCATENATE(LEFT($E$2,3)," - $",ROUND(H169,0)," - ",ROUND(H146,1)),""),IF(AND(H95&lt;=$F$4,H169&lt;$F$7,H95&gt;=$F$3,H71&gt;=1),CONCATENATE(LEFT($F$2,3)," - $",ROUND(H169,0)," - ", ROUND(H95,1)),""))</f>
        <v/>
      </c>
    </row>
    <row r="45" spans="1:8" x14ac:dyDescent="0.25">
      <c r="A45" s="35"/>
      <c r="B45" s="4">
        <v>4</v>
      </c>
      <c r="C45" s="56" t="str">
        <f>CONCATENATE(IF(AND(C147&gt;=$E$3,C170&lt;$E$7,C147&lt;=$E$4,C122&gt;=1),CONCATENATE(LEFT($E$2,3)," - $",ROUND(C170,0)," - ",ROUND(C147,1)),""),IF(AND(C96&lt;=$F$4,C170&lt;$F$7,C96&gt;=$F$3,C72&gt;=1),CONCATENATE(LEFT($F$2,3)," - $",ROUND(C170,0)," - ", ROUND(C96,1)),""))</f>
        <v>Xen - $34 - 2</v>
      </c>
      <c r="D45" s="56" t="str">
        <f>CONCATENATE(IF(AND(D147&gt;=$E$3,D170&lt;$E$7,D147&lt;=$E$4,D122&gt;=1),CONCATENATE(LEFT($E$2,3)," - $",ROUND(D170,0)," - ",ROUND(D147,1)),""),IF(AND(D96&lt;=$F$4,D170&lt;$F$7,D96&gt;=$F$3,D72&gt;=1),CONCATENATE(LEFT($F$2,3)," - $",ROUND(D170,0)," - ", ROUND(D96,1)),""))</f>
        <v/>
      </c>
      <c r="E45" s="56" t="str">
        <f>CONCATENATE(IF(AND(E147&gt;=$E$3,E170&lt;$E$7,E147&lt;=$E$4,E122&gt;=1),CONCATENATE(LEFT($E$2,3)," - $",ROUND(E170,0)," - ",ROUND(E147,1)),""),IF(AND(E96&lt;=$F$4,E170&lt;$F$7,E96&gt;=$F$3,E72&gt;=1),CONCATENATE(LEFT($F$2,3)," - $",ROUND(E170,0)," - ", ROUND(E96,1)),""))</f>
        <v/>
      </c>
      <c r="F45" s="56" t="str">
        <f>CONCATENATE(IF(AND(F147&gt;=$E$3,F170&lt;$E$7,F147&lt;=$E$4,F122&gt;=1),CONCATENATE(LEFT($E$2,3)," - $",ROUND(F170,0)," - ",ROUND(F147,1)),""),IF(AND(F96&lt;=$F$4,F170&lt;$F$7,F96&gt;=$F$3,F72&gt;=1),CONCATENATE(LEFT($F$2,3)," - $",ROUND(F170,0)," - ", ROUND(F96,1)),""))</f>
        <v/>
      </c>
      <c r="G45" s="56" t="str">
        <f>CONCATENATE(IF(AND(G147&gt;=$E$3,G170&lt;$E$7,G147&lt;=$E$4,G122&gt;=1),CONCATENATE(LEFT($E$2,3)," - $",ROUND(G170,0)," - ",ROUND(G147,1)),""),IF(AND(G96&lt;=$F$4,G170&lt;$F$7,G96&gt;=$F$3,G72&gt;=1),CONCATENATE(LEFT($F$2,3)," - $",ROUND(G170,0)," - ", ROUND(G96,1)),""))</f>
        <v/>
      </c>
      <c r="H45" s="56" t="str">
        <f>CONCATENATE(IF(AND(H147&gt;=$E$3,H170&lt;$E$7,H147&lt;=$E$4,H122&gt;=1),CONCATENATE(LEFT($E$2,3)," - $",ROUND(H170,0)," - ",ROUND(H147,1)),""),IF(AND(H96&lt;=$F$4,H170&lt;$F$7,H96&gt;=$F$3,H72&gt;=1),CONCATENATE(LEFT($F$2,3)," - $",ROUND(H170,0)," - ", ROUND(H96,1)),""))</f>
        <v/>
      </c>
    </row>
    <row r="46" spans="1:8" x14ac:dyDescent="0.25">
      <c r="A46" s="35"/>
      <c r="B46" s="4">
        <v>5</v>
      </c>
      <c r="C46" s="56" t="str">
        <f>CONCATENATE(IF(AND(C148&gt;=$E$3,C171&lt;$E$7,C148&lt;=$E$4,C123&gt;=1),CONCATENATE(LEFT($E$2,3)," - $",ROUND(C171,0)," - ",ROUND(C148,1)),""),IF(AND(C97&lt;=$F$4,C171&lt;$F$7,C97&gt;=$F$3,C73&gt;=1),CONCATENATE(LEFT($F$2,3)," - $",ROUND(C171,0)," - ", ROUND(C97,1)),""))</f>
        <v/>
      </c>
      <c r="D46" s="56" t="str">
        <f>CONCATENATE(IF(AND(D148&gt;=$E$3,D171&lt;$E$7,D148&lt;=$E$4,D123&gt;=1),CONCATENATE(LEFT($E$2,3)," - $",ROUND(D171,0)," - ",ROUND(D148,1)),""),IF(AND(D97&lt;=$F$4,D171&lt;$F$7,D97&gt;=$F$3,D73&gt;=1),CONCATENATE(LEFT($F$2,3)," - $",ROUND(D171,0)," - ", ROUND(D97,1)),""))</f>
        <v>Xen - $45 - 1.7</v>
      </c>
      <c r="E46" s="56" t="str">
        <f>CONCATENATE(IF(AND(E148&gt;=$E$3,E171&lt;$E$7,E148&lt;=$E$4,E123&gt;=1),CONCATENATE(LEFT($E$2,3)," - $",ROUND(E171,0)," - ",ROUND(E148,1)),""),IF(AND(E97&lt;=$F$4,E171&lt;$F$7,E97&gt;=$F$3,E73&gt;=1),CONCATENATE(LEFT($F$2,3)," - $",ROUND(E171,0)," - ", ROUND(E97,1)),""))</f>
        <v/>
      </c>
      <c r="F46" s="56" t="str">
        <f>CONCATENATE(IF(AND(F148&gt;=$E$3,F171&lt;$E$7,F148&lt;=$E$4,F123&gt;=1),CONCATENATE(LEFT($E$2,3)," - $",ROUND(F171,0)," - ",ROUND(F148,1)),""),IF(AND(F97&lt;=$F$4,F171&lt;$F$7,F97&gt;=$F$3,F73&gt;=1),CONCATENATE(LEFT($F$2,3)," - $",ROUND(F171,0)," - ", ROUND(F97,1)),""))</f>
        <v/>
      </c>
      <c r="G46" s="56" t="str">
        <f>CONCATENATE(IF(AND(G148&gt;=$E$3,G171&lt;$E$7,G148&lt;=$E$4,G123&gt;=1),CONCATENATE(LEFT($E$2,3)," - $",ROUND(G171,0)," - ",ROUND(G148,1)),""),IF(AND(G97&lt;=$F$4,G171&lt;$F$7,G97&gt;=$F$3,G73&gt;=1),CONCATENATE(LEFT($F$2,3)," - $",ROUND(G171,0)," - ", ROUND(G97,1)),""))</f>
        <v/>
      </c>
      <c r="H46" s="56" t="str">
        <f>CONCATENATE(IF(AND(H148&gt;=$E$3,H171&lt;$E$7,H148&lt;=$E$4,H123&gt;=1),CONCATENATE(LEFT($E$2,3)," - $",ROUND(H171,0)," - ",ROUND(H148,1)),""),IF(AND(H97&lt;=$F$4,H171&lt;$F$7,H97&gt;=$F$3,H73&gt;=1),CONCATENATE(LEFT($F$2,3)," - $",ROUND(H171,0)," - ", ROUND(H97,1)),""))</f>
        <v/>
      </c>
    </row>
    <row r="47" spans="1:8" x14ac:dyDescent="0.25">
      <c r="A47" s="35"/>
      <c r="B47" s="4">
        <v>6</v>
      </c>
      <c r="C47" s="56" t="str">
        <f>CONCATENATE(IF(AND(C149&gt;=$E$3,C172&lt;$E$7,C149&lt;=$E$4,C124&gt;=1),CONCATENATE(LEFT($E$2,3)," - $",ROUND(C172,0)," - ",ROUND(C149,1)),""),IF(AND(C98&lt;=$F$4,C172&lt;$F$7,C98&gt;=$F$3,C74&gt;=1),CONCATENATE(LEFT($F$2,3)," - $",ROUND(C172,0)," - ", ROUND(C98,1)),""))</f>
        <v/>
      </c>
      <c r="D47" s="56" t="str">
        <f>CONCATENATE(IF(AND(D149&gt;=$E$3,D172&lt;$E$7,D149&lt;=$E$4,D124&gt;=1),CONCATENATE(LEFT($E$2,3)," - $",ROUND(D172,0)," - ",ROUND(D149,1)),""),IF(AND(D98&lt;=$F$4,D172&lt;$F$7,D98&gt;=$F$3,D74&gt;=1),CONCATENATE(LEFT($F$2,3)," - $",ROUND(D172,0)," - ", ROUND(D98,1)),""))</f>
        <v>Xen - $41 - 2</v>
      </c>
      <c r="E47" s="56" t="str">
        <f>CONCATENATE(IF(AND(E149&gt;=$E$3,E172&lt;$E$7,E149&lt;=$E$4,E124&gt;=1),CONCATENATE(LEFT($E$2,3)," - $",ROUND(E172,0)," - ",ROUND(E149,1)),""),IF(AND(E98&lt;=$F$4,E172&lt;$F$7,E98&gt;=$F$3,E74&gt;=1),CONCATENATE(LEFT($F$2,3)," - $",ROUND(E172,0)," - ", ROUND(E98,1)),""))</f>
        <v/>
      </c>
      <c r="F47" s="56" t="str">
        <f>CONCATENATE(IF(AND(F149&gt;=$E$3,F172&lt;$E$7,F149&lt;=$E$4,F124&gt;=1),CONCATENATE(LEFT($E$2,3)," - $",ROUND(F172,0)," - ",ROUND(F149,1)),""),IF(AND(F98&lt;=$F$4,F172&lt;$F$7,F98&gt;=$F$3,F74&gt;=1),CONCATENATE(LEFT($F$2,3)," - $",ROUND(F172,0)," - ", ROUND(F98,1)),""))</f>
        <v>Xen - $62 - 1.5</v>
      </c>
      <c r="G47" s="56" t="str">
        <f>CONCATENATE(IF(AND(G149&gt;=$E$3,G172&lt;$E$7,G149&lt;=$E$4,G124&gt;=1),CONCATENATE(LEFT($E$2,3)," - $",ROUND(G172,0)," - ",ROUND(G149,1)),""),IF(AND(G98&lt;=$F$4,G172&lt;$F$7,G98&gt;=$F$3,G74&gt;=1),CONCATENATE(LEFT($F$2,3)," - $",ROUND(G172,0)," - ", ROUND(G98,1)),""))</f>
        <v/>
      </c>
      <c r="H47" s="56" t="str">
        <f>CONCATENATE(IF(AND(H149&gt;=$E$3,H172&lt;$E$7,H149&lt;=$E$4,H124&gt;=1),CONCATENATE(LEFT($E$2,3)," - $",ROUND(H172,0)," - ",ROUND(H149,1)),""),IF(AND(H98&lt;=$F$4,H172&lt;$F$7,H98&gt;=$F$3,H74&gt;=1),CONCATENATE(LEFT($F$2,3)," - $",ROUND(H172,0)," - ", ROUND(H98,1)),""))</f>
        <v/>
      </c>
    </row>
    <row r="48" spans="1:8" x14ac:dyDescent="0.25">
      <c r="A48" s="35"/>
      <c r="B48" s="4">
        <v>7</v>
      </c>
      <c r="C48" s="56" t="str">
        <f>CONCATENATE(IF(AND(C150&gt;=$E$3,C173&lt;$E$7,C150&lt;=$E$4,C125&gt;=1),CONCATENATE(LEFT($E$2,3)," - $",ROUND(C173,0)," - ",ROUND(C150,1)),""),IF(AND(C99&lt;=$F$4,C173&lt;$F$7,C99&gt;=$F$3,C75&gt;=1),CONCATENATE(LEFT($F$2,3)," - $",ROUND(C173,0)," - ", ROUND(C99,1)),""))</f>
        <v>Inf - $26 - 2.2</v>
      </c>
      <c r="D48" s="56" t="str">
        <f>CONCATENATE(IF(AND(D150&gt;=$E$3,D173&lt;$E$7,D150&lt;=$E$4,D125&gt;=1),CONCATENATE(LEFT($E$2,3)," - $",ROUND(D173,0)," - ",ROUND(D150,1)),""),IF(AND(D99&lt;=$F$4,D173&lt;$F$7,D99&gt;=$F$3,D75&gt;=1),CONCATENATE(LEFT($F$2,3)," - $",ROUND(D173,0)," - ", ROUND(D99,1)),""))</f>
        <v/>
      </c>
      <c r="E48" s="56" t="str">
        <f>CONCATENATE(IF(AND(E150&gt;=$E$3,E173&lt;$E$7,E150&lt;=$E$4,E125&gt;=1),CONCATENATE(LEFT($E$2,3)," - $",ROUND(E173,0)," - ",ROUND(E150,1)),""),IF(AND(E99&lt;=$F$4,E173&lt;$F$7,E99&gt;=$F$3,E75&gt;=1),CONCATENATE(LEFT($F$2,3)," - $",ROUND(E173,0)," - ", ROUND(E99,1)),""))</f>
        <v/>
      </c>
      <c r="F48" s="56" t="str">
        <f>CONCATENATE(IF(AND(F150&gt;=$E$3,F173&lt;$E$7,F150&lt;=$E$4,F125&gt;=1),CONCATENATE(LEFT($E$2,3)," - $",ROUND(F173,0)," - ",ROUND(F150,1)),""),IF(AND(F99&lt;=$F$4,F173&lt;$F$7,F99&gt;=$F$3,F75&gt;=1),CONCATENATE(LEFT($F$2,3)," - $",ROUND(F173,0)," - ", ROUND(F99,1)),""))</f>
        <v>Xen - $57 - 1.8</v>
      </c>
      <c r="G48" s="56" t="str">
        <f>CONCATENATE(IF(AND(G150&gt;=$E$3,G173&lt;$E$7,G150&lt;=$E$4,G125&gt;=1),CONCATENATE(LEFT($E$2,3)," - $",ROUND(G173,0)," - ",ROUND(G150,1)),""),IF(AND(G99&lt;=$F$4,G173&lt;$F$7,G99&gt;=$F$3,G75&gt;=1),CONCATENATE(LEFT($F$2,3)," - $",ROUND(G173,0)," - ", ROUND(G99,1)),""))</f>
        <v/>
      </c>
      <c r="H48" s="56" t="str">
        <f>CONCATENATE(IF(AND(H150&gt;=$E$3,H173&lt;$E$7,H150&lt;=$E$4,H125&gt;=1),CONCATENATE(LEFT($E$2,3)," - $",ROUND(H173,0)," - ",ROUND(H150,1)),""),IF(AND(H99&lt;=$F$4,H173&lt;$F$7,H99&gt;=$F$3,H75&gt;=1),CONCATENATE(LEFT($F$2,3)," - $",ROUND(H173,0)," - ", ROUND(H99,1)),""))</f>
        <v/>
      </c>
    </row>
    <row r="49" spans="1:8" x14ac:dyDescent="0.25">
      <c r="A49" s="35"/>
      <c r="B49" s="4">
        <v>8</v>
      </c>
      <c r="C49" s="56" t="str">
        <f>CONCATENATE(IF(AND(C151&gt;=$E$3,C174&lt;$E$7,C151&lt;=$E$4,C126&gt;=1),CONCATENATE(LEFT($E$2,3)," - $",ROUND(C174,0)," - ",ROUND(C151,1)),""),IF(AND(C100&lt;=$F$4,C174&lt;$F$7,C100&gt;=$F$3,C76&gt;=1),CONCATENATE(LEFT($F$2,3)," - $",ROUND(C174,0)," - ", ROUND(C100,1)),""))</f>
        <v>Inf - $22 - 2.5</v>
      </c>
      <c r="D49" s="56" t="str">
        <f>CONCATENATE(IF(AND(D151&gt;=$E$3,D174&lt;$E$7,D151&lt;=$E$4,D126&gt;=1),CONCATENATE(LEFT($E$2,3)," - $",ROUND(D174,0)," - ",ROUND(D151,1)),""),IF(AND(D100&lt;=$F$4,D174&lt;$F$7,D100&gt;=$F$3,D76&gt;=1),CONCATENATE(LEFT($F$2,3)," - $",ROUND(D174,0)," - ", ROUND(D100,1)),""))</f>
        <v/>
      </c>
      <c r="E49" s="56" t="str">
        <f>CONCATENATE(IF(AND(E151&gt;=$E$3,E174&lt;$E$7,E151&lt;=$E$4,E126&gt;=1),CONCATENATE(LEFT($E$2,3)," - $",ROUND(E174,0)," - ",ROUND(E151,1)),""),IF(AND(E100&lt;=$F$4,E174&lt;$F$7,E100&gt;=$F$3,E76&gt;=1),CONCATENATE(LEFT($F$2,3)," - $",ROUND(E174,0)," - ", ROUND(E100,1)),""))</f>
        <v/>
      </c>
      <c r="F49" s="56" t="str">
        <f>CONCATENATE(IF(AND(F151&gt;=$E$3,F174&lt;$E$7,F151&lt;=$E$4,F126&gt;=1),CONCATENATE(LEFT($E$2,3)," - $",ROUND(F174,0)," - ",ROUND(F151,1)),""),IF(AND(F100&lt;=$F$4,F174&lt;$F$7,F100&gt;=$F$3,F76&gt;=1),CONCATENATE(LEFT($F$2,3)," - $",ROUND(F174,0)," - ", ROUND(F100,1)),""))</f>
        <v>Xen - $50 - 2</v>
      </c>
      <c r="G49" s="56" t="str">
        <f>CONCATENATE(IF(AND(G151&gt;=$E$3,G174&lt;$E$7,G151&lt;=$E$4,G126&gt;=1),CONCATENATE(LEFT($E$2,3)," - $",ROUND(G174,0)," - ",ROUND(G151,1)),""),IF(AND(G100&lt;=$F$4,G174&lt;$F$7,G100&gt;=$F$3,G76&gt;=1),CONCATENATE(LEFT($F$2,3)," - $",ROUND(G174,0)," - ", ROUND(G100,1)),""))</f>
        <v/>
      </c>
      <c r="H49" s="56" t="str">
        <f>CONCATENATE(IF(AND(H151&gt;=$E$3,H174&lt;$E$7,H151&lt;=$E$4,H126&gt;=1),CONCATENATE(LEFT($E$2,3)," - $",ROUND(H174,0)," - ",ROUND(H151,1)),""),IF(AND(H100&lt;=$F$4,H174&lt;$F$7,H100&gt;=$F$3,H76&gt;=1),CONCATENATE(LEFT($F$2,3)," - $",ROUND(H174,0)," - ", ROUND(H100,1)),""))</f>
        <v/>
      </c>
    </row>
    <row r="50" spans="1:8" x14ac:dyDescent="0.25">
      <c r="A50" s="35"/>
      <c r="B50" s="4">
        <v>10</v>
      </c>
      <c r="C50" s="56" t="str">
        <f>CONCATENATE(IF(AND(C152&gt;=$E$3,C175&lt;$E$7,C152&lt;=$E$4,C127&gt;=1),CONCATENATE(LEFT($E$2,3)," - $",ROUND(C175,0)," - ",ROUND(C152,1)),""),IF(AND(C101&lt;=$F$4,C175&lt;$F$7,C101&gt;=$F$3,C77&gt;=1),CONCATENATE(LEFT($F$2,3)," - $",ROUND(C175,0)," - ", ROUND(C101,1)),""))</f>
        <v/>
      </c>
      <c r="D50" s="56" t="str">
        <f>CONCATENATE(IF(AND(D152&gt;=$E$3,D175&lt;$E$7,D152&lt;=$E$4,D127&gt;=1),CONCATENATE(LEFT($E$2,3)," - $",ROUND(D175,0)," - ",ROUND(D152,1)),""),IF(AND(D101&lt;=$F$4,D175&lt;$F$7,D101&gt;=$F$3,D77&gt;=1),CONCATENATE(LEFT($F$2,3)," - $",ROUND(D175,0)," - ", ROUND(D101,1)),""))</f>
        <v>Inf - $26 - 2.1</v>
      </c>
      <c r="E50" s="56" t="str">
        <f>CONCATENATE(IF(AND(E152&gt;=$E$3,E175&lt;$E$7,E152&lt;=$E$4,E127&gt;=1),CONCATENATE(LEFT($E$2,3)," - $",ROUND(E175,0)," - ",ROUND(E152,1)),""),IF(AND(E101&lt;=$F$4,E175&lt;$F$7,E101&gt;=$F$3,E77&gt;=1),CONCATENATE(LEFT($F$2,3)," - $",ROUND(E175,0)," - ", ROUND(E101,1)),""))</f>
        <v>Xen - $54 - 1.8</v>
      </c>
      <c r="F50" s="56" t="str">
        <f>CONCATENATE(IF(AND(F152&gt;=$E$3,F175&lt;$E$7,F152&lt;=$E$4,F127&gt;=1),CONCATENATE(LEFT($E$2,3)," - $",ROUND(F175,0)," - ",ROUND(F152,1)),""),IF(AND(F101&lt;=$F$4,F175&lt;$F$7,F101&gt;=$F$3,F77&gt;=1),CONCATENATE(LEFT($F$2,3)," - $",ROUND(F175,0)," - ", ROUND(F101,1)),""))</f>
        <v/>
      </c>
      <c r="G50" s="56" t="str">
        <f>CONCATENATE(IF(AND(G152&gt;=$E$3,G175&lt;$E$7,G152&lt;=$E$4,G127&gt;=1),CONCATENATE(LEFT($E$2,3)," - $",ROUND(G175,0)," - ",ROUND(G152,1)),""),IF(AND(G101&lt;=$F$4,G175&lt;$F$7,G101&gt;=$F$3,G77&gt;=1),CONCATENATE(LEFT($F$2,3)," - $",ROUND(G175,0)," - ", ROUND(G101,1)),""))</f>
        <v>Xen - $55 - 1.7</v>
      </c>
      <c r="H50" s="56" t="str">
        <f>CONCATENATE(IF(AND(H152&gt;=$E$3,H175&lt;$E$7,H152&lt;=$E$4,H127&gt;=1),CONCATENATE(LEFT($E$2,3)," - $",ROUND(H175,0)," - ",ROUND(H152,1)),""),IF(AND(H101&lt;=$F$4,H175&lt;$F$7,H101&gt;=$F$3,H77&gt;=1),CONCATENATE(LEFT($F$2,3)," - $",ROUND(H175,0)," - ", ROUND(H101,1)),""))</f>
        <v/>
      </c>
    </row>
    <row r="51" spans="1:8" x14ac:dyDescent="0.25">
      <c r="A51" s="35"/>
      <c r="B51" s="4">
        <v>14</v>
      </c>
      <c r="C51" s="56" t="str">
        <f>CONCATENATE(IF(AND(C153&gt;=$E$3,C176&lt;$E$7,C153&lt;=$E$4,C128&gt;=1),CONCATENATE(LEFT($E$2,3)," - $",ROUND(C176,0)," - ",ROUND(C153,1)),""),IF(AND(C102&lt;=$F$4,C176&lt;$F$7,C102&gt;=$F$3,C78&gt;=1),CONCATENATE(LEFT($F$2,3)," - $",ROUND(C176,0)," - ", ROUND(C102,1)),""))</f>
        <v/>
      </c>
      <c r="D51" s="56" t="str">
        <f>CONCATENATE(IF(AND(D153&gt;=$E$3,D176&lt;$E$7,D153&lt;=$E$4,D128&gt;=1),CONCATENATE(LEFT($E$2,3)," - $",ROUND(D176,0)," - ",ROUND(D153,1)),""),IF(AND(D102&lt;=$F$4,D176&lt;$F$7,D102&gt;=$F$3,D78&gt;=1),CONCATENATE(LEFT($F$2,3)," - $",ROUND(D176,0)," - ", ROUND(D102,1)),""))</f>
        <v>Inf - $19 - 2.9</v>
      </c>
      <c r="E51" s="56" t="str">
        <f>CONCATENATE(IF(AND(E153&gt;=$E$3,E176&lt;$E$7,E153&lt;=$E$4,E128&gt;=1),CONCATENATE(LEFT($E$2,3)," - $",ROUND(E176,0)," - ",ROUND(E153,1)),""),IF(AND(E102&lt;=$F$4,E176&lt;$F$7,E102&gt;=$F$3,E78&gt;=1),CONCATENATE(LEFT($F$2,3)," - $",ROUND(E176,0)," - ", ROUND(E102,1)),""))</f>
        <v/>
      </c>
      <c r="F51" s="56" t="str">
        <f>CONCATENATE(IF(AND(F153&gt;=$E$3,F176&lt;$E$7,F153&lt;=$E$4,F128&gt;=1),CONCATENATE(LEFT($E$2,3)," - $",ROUND(F176,0)," - ",ROUND(F153,1)),""),IF(AND(F102&lt;=$F$4,F176&lt;$F$7,F102&gt;=$F$3,F78&gt;=1),CONCATENATE(LEFT($F$2,3)," - $",ROUND(F176,0)," - ", ROUND(F102,1)),""))</f>
        <v>Inf - $28 - 2.2</v>
      </c>
      <c r="G51" s="56" t="str">
        <f>CONCATENATE(IF(AND(G153&gt;=$E$3,G176&lt;$E$7,G153&lt;=$E$4,G128&gt;=1),CONCATENATE(LEFT($E$2,3)," - $",ROUND(G176,0)," - ",ROUND(G153,1)),""),IF(AND(G102&lt;=$F$4,G176&lt;$F$7,G102&gt;=$F$3,G78&gt;=1),CONCATENATE(LEFT($F$2,3)," - $",ROUND(G176,0)," - ", ROUND(G102,1)),""))</f>
        <v/>
      </c>
      <c r="H51" s="56" t="str">
        <f>CONCATENATE(IF(AND(H153&gt;=$E$3,H176&lt;$E$7,H153&lt;=$E$4,H128&gt;=1),CONCATENATE(LEFT($E$2,3)," - $",ROUND(H176,0)," - ",ROUND(H153,1)),""),IF(AND(H102&lt;=$F$4,H176&lt;$F$7,H102&gt;=$F$3,H78&gt;=1),CONCATENATE(LEFT($F$2,3)," - $",ROUND(H176,0)," - ", ROUND(H102,1)),""))</f>
        <v>Xen - $56 - 1.6</v>
      </c>
    </row>
    <row r="52" spans="1:8" x14ac:dyDescent="0.25">
      <c r="A52" s="35"/>
      <c r="B52" s="4">
        <v>18</v>
      </c>
      <c r="C52" s="56" t="str">
        <f>CONCATENATE(IF(AND(C154&gt;=$E$3,C177&lt;$E$7,C154&lt;=$E$4,C129&gt;=1),CONCATENATE(LEFT($E$2,3)," - $",ROUND(C177,0)," - ",ROUND(C154,1)),""),IF(AND(C103&lt;=$F$4,C177&lt;$F$7,C103&gt;=$F$3,C79&gt;=1),CONCATENATE(LEFT($F$2,3)," - $",ROUND(C177,0)," - ", ROUND(C103,1)),""))</f>
        <v/>
      </c>
      <c r="D52" s="56" t="str">
        <f>CONCATENATE(IF(AND(D154&gt;=$E$3,D177&lt;$E$7,D154&lt;=$E$4,D129&gt;=1),CONCATENATE(LEFT($E$2,3)," - $",ROUND(D177,0)," - ",ROUND(D154,1)),""),IF(AND(D103&lt;=$F$4,D177&lt;$F$7,D103&gt;=$F$3,D79&gt;=1),CONCATENATE(LEFT($F$2,3)," - $",ROUND(D177,0)," - ", ROUND(D103,1)),""))</f>
        <v/>
      </c>
      <c r="E52" s="56" t="str">
        <f>CONCATENATE(IF(AND(E154&gt;=$E$3,E177&lt;$E$7,E154&lt;=$E$4,E129&gt;=1),CONCATENATE(LEFT($E$2,3)," - $",ROUND(E177,0)," - ",ROUND(E154,1)),""),IF(AND(E103&lt;=$F$4,E177&lt;$F$7,E103&gt;=$F$3,E79&gt;=1),CONCATENATE(LEFT($F$2,3)," - $",ROUND(E177,0)," - ", ROUND(E103,1)),""))</f>
        <v>Inf - $30 - 2</v>
      </c>
      <c r="F52" s="56" t="str">
        <f>CONCATENATE(IF(AND(F154&gt;=$E$3,F177&lt;$E$7,F154&lt;=$E$4,F129&gt;=1),CONCATENATE(LEFT($E$2,3)," - $",ROUND(F177,0)," - ",ROUND(F154,1)),""),IF(AND(F103&lt;=$F$4,F177&lt;$F$7,F103&gt;=$F$3,F79&gt;=1),CONCATENATE(LEFT($F$2,3)," - $",ROUND(F177,0)," - ", ROUND(F103,1)),""))</f>
        <v>Inf - $22 - 2.8</v>
      </c>
      <c r="G52" s="56" t="str">
        <f>CONCATENATE(IF(AND(G154&gt;=$E$3,G177&lt;$E$7,G154&lt;=$E$4,G129&gt;=1),CONCATENATE(LEFT($E$2,3)," - $",ROUND(G177,0)," - ",ROUND(G154,1)),""),IF(AND(G103&lt;=$F$4,G177&lt;$F$7,G103&gt;=$F$3,G79&gt;=1),CONCATENATE(LEFT($F$2,3)," - $",ROUND(G177,0)," - ", ROUND(G103,1)),""))</f>
        <v/>
      </c>
      <c r="H52" s="56" t="str">
        <f>CONCATENATE(IF(AND(H154&gt;=$E$3,H177&lt;$E$7,H154&lt;=$E$4,H129&gt;=1),CONCATENATE(LEFT($E$2,3)," - $",ROUND(H177,0)," - ",ROUND(H154,1)),""),IF(AND(H103&lt;=$F$4,H177&lt;$F$7,H103&gt;=$F$3,H79&gt;=1),CONCATENATE(LEFT($F$2,3)," - $",ROUND(H177,0)," - ", ROUND(H103,1)),""))</f>
        <v/>
      </c>
    </row>
    <row r="53" spans="1:8" x14ac:dyDescent="0.25">
      <c r="A53" s="35"/>
      <c r="B53" s="4">
        <v>24</v>
      </c>
      <c r="C53" s="56" t="str">
        <f>CONCATENATE(IF(AND(C155&gt;=$E$3,C178&lt;$E$7,C155&lt;=$E$4,C130&gt;=1),CONCATENATE(LEFT($E$2,3)," - $",ROUND(C178,0)," - ",ROUND(C155,1)),""),IF(AND(C104&lt;=$F$4,C178&lt;$F$7,C104&gt;=$F$3,C80&gt;=1),CONCATENATE(LEFT($F$2,3)," - $",ROUND(C178,0)," - ", ROUND(C104,1)),""))</f>
        <v/>
      </c>
      <c r="D53" s="56" t="str">
        <f>CONCATENATE(IF(AND(D155&gt;=$E$3,D178&lt;$E$7,D155&lt;=$E$4,D130&gt;=1),CONCATENATE(LEFT($E$2,3)," - $",ROUND(D178,0)," - ",ROUND(D155,1)),""),IF(AND(D104&lt;=$F$4,D178&lt;$F$7,D104&gt;=$F$3,D80&gt;=1),CONCATENATE(LEFT($F$2,3)," - $",ROUND(D178,0)," - ", ROUND(D104,1)),""))</f>
        <v/>
      </c>
      <c r="E53" s="56" t="str">
        <f>CONCATENATE(IF(AND(E155&gt;=$E$3,E178&lt;$E$7,E155&lt;=$E$4,E130&gt;=1),CONCATENATE(LEFT($E$2,3)," - $",ROUND(E178,0)," - ",ROUND(E155,1)),""),IF(AND(E104&lt;=$F$4,E178&lt;$F$7,E104&gt;=$F$3,E80&gt;=1),CONCATENATE(LEFT($F$2,3)," - $",ROUND(E178,0)," - ", ROUND(E104,1)),""))</f>
        <v>Inf - $23 - 2.7</v>
      </c>
      <c r="F53" s="56" t="str">
        <f>CONCATENATE(IF(AND(F155&gt;=$E$3,F178&lt;$E$7,F155&lt;=$E$4,F130&gt;=1),CONCATENATE(LEFT($E$2,3)," - $",ROUND(F178,0)," - ",ROUND(F155,1)),""),IF(AND(F104&lt;=$F$4,F178&lt;$F$7,F104&gt;=$F$3,F80&gt;=1),CONCATENATE(LEFT($F$2,3)," - $",ROUND(F178,0)," - ", ROUND(F104,1)),""))</f>
        <v>Inf - $17 - 3.8</v>
      </c>
      <c r="G53" s="56" t="str">
        <f>CONCATENATE(IF(AND(G155&gt;=$E$3,G178&lt;$E$7,G155&lt;=$E$4,G130&gt;=1),CONCATENATE(LEFT($E$2,3)," - $",ROUND(G178,0)," - ",ROUND(G155,1)),""),IF(AND(G104&lt;=$F$4,G178&lt;$F$7,G104&gt;=$F$3,G80&gt;=1),CONCATENATE(LEFT($F$2,3)," - $",ROUND(G178,0)," - ", ROUND(G104,1)),""))</f>
        <v>Inf - $23 - 2.5</v>
      </c>
      <c r="H53" s="56" t="str">
        <f>CONCATENATE(IF(AND(H155&gt;=$E$3,H178&lt;$E$7,H155&lt;=$E$4,H130&gt;=1),CONCATENATE(LEFT($E$2,3)," - $",ROUND(H178,0)," - ",ROUND(H155,1)),""),IF(AND(H104&lt;=$F$4,H178&lt;$F$7,H104&gt;=$F$3,H80&gt;=1),CONCATENATE(LEFT($F$2,3)," - $",ROUND(H178,0)," - ", ROUND(H104,1)),""))</f>
        <v/>
      </c>
    </row>
    <row r="54" spans="1:8" x14ac:dyDescent="0.25">
      <c r="A54" s="35"/>
      <c r="B54" s="4">
        <v>28</v>
      </c>
      <c r="C54" s="56" t="str">
        <f>CONCATENATE(IF(AND(C156&gt;=$E$3,C179&lt;$E$7,C156&lt;=$E$4,C131&gt;=1),CONCATENATE(LEFT($E$2,3)," - $",ROUND(C179,0)," - ",ROUND(C156,1)),""),IF(AND(C105&lt;=$F$4,C179&lt;$F$7,C105&gt;=$F$3,C81&gt;=1),CONCATENATE(LEFT($F$2,3)," - $",ROUND(C179,0)," - ", ROUND(C105,1)),""))</f>
        <v/>
      </c>
      <c r="D54" s="56" t="str">
        <f>CONCATENATE(IF(AND(D156&gt;=$E$3,D179&lt;$E$7,D156&lt;=$E$4,D131&gt;=1),CONCATENATE(LEFT($E$2,3)," - $",ROUND(D179,0)," - ",ROUND(D156,1)),""),IF(AND(D105&lt;=$F$4,D179&lt;$F$7,D105&gt;=$F$3,D81&gt;=1),CONCATENATE(LEFT($F$2,3)," - $",ROUND(D179,0)," - ", ROUND(D105,1)),""))</f>
        <v/>
      </c>
      <c r="E54" s="56" t="str">
        <f>CONCATENATE(IF(AND(E156&gt;=$E$3,E179&lt;$E$7,E156&lt;=$E$4,E131&gt;=1),CONCATENATE(LEFT($E$2,3)," - $",ROUND(E179,0)," - ",ROUND(E156,1)),""),IF(AND(E105&lt;=$F$4,E179&lt;$F$7,E105&gt;=$F$3,E81&gt;=1),CONCATENATE(LEFT($F$2,3)," - $",ROUND(E179,0)," - ", ROUND(E105,1)),""))</f>
        <v>Inf - $20 - 3.2</v>
      </c>
      <c r="F54" s="56" t="str">
        <f>CONCATENATE(IF(AND(F156&gt;=$E$3,F179&lt;$E$7,F156&lt;=$E$4,F131&gt;=1),CONCATENATE(LEFT($E$2,3)," - $",ROUND(F179,0)," - ",ROUND(F156,1)),""),IF(AND(F105&lt;=$F$4,F179&lt;$F$7,F105&gt;=$F$3,F81&gt;=1),CONCATENATE(LEFT($F$2,3)," - $",ROUND(F179,0)," - ", ROUND(F105,1)),""))</f>
        <v>Inf - $14 - 4.4</v>
      </c>
      <c r="G54" s="56" t="str">
        <f>CONCATENATE(IF(AND(G156&gt;=$E$3,G179&lt;$E$7,G156&lt;=$E$4,G131&gt;=1),CONCATENATE(LEFT($E$2,3)," - $",ROUND(G179,0)," - ",ROUND(G156,1)),""),IF(AND(G105&lt;=$F$4,G179&lt;$F$7,G105&gt;=$F$3,G81&gt;=1),CONCATENATE(LEFT($F$2,3)," - $",ROUND(G179,0)," - ", ROUND(G105,1)),""))</f>
        <v>Inf - $20 - 2.9</v>
      </c>
      <c r="H54" s="56" t="str">
        <f>CONCATENATE(IF(AND(H156&gt;=$E$3,H179&lt;$E$7,H156&lt;=$E$4,H131&gt;=1),CONCATENATE(LEFT($E$2,3)," - $",ROUND(H179,0)," - ",ROUND(H156,1)),""),IF(AND(H105&lt;=$F$4,H179&lt;$F$7,H105&gt;=$F$3,H81&gt;=1),CONCATENATE(LEFT($F$2,3)," - $",ROUND(H179,0)," - ", ROUND(H105,1)),""))</f>
        <v/>
      </c>
    </row>
    <row r="55" spans="1:8" x14ac:dyDescent="0.25">
      <c r="A55" s="35"/>
      <c r="B55" s="4">
        <v>32</v>
      </c>
      <c r="C55" s="56" t="str">
        <f>CONCATENATE(IF(AND(C157&gt;=$E$3,C180&lt;$E$7,C157&lt;=$E$4,C132&gt;=1),CONCATENATE(LEFT($E$2,3)," - $",ROUND(C180,0)," - ",ROUND(C157,1)),""),IF(AND(C106&lt;=$F$4,C180&lt;$F$7,C106&gt;=$F$3,C82&gt;=1),CONCATENATE(LEFT($F$2,3)," - $",ROUND(C180,0)," - ", ROUND(C106,1)),""))</f>
        <v/>
      </c>
      <c r="D55" s="56" t="str">
        <f>CONCATENATE(IF(AND(D157&gt;=$E$3,D180&lt;$E$7,D157&lt;=$E$4,D132&gt;=1),CONCATENATE(LEFT($E$2,3)," - $",ROUND(D180,0)," - ",ROUND(D157,1)),""),IF(AND(D106&lt;=$F$4,D180&lt;$F$7,D106&gt;=$F$3,D82&gt;=1),CONCATENATE(LEFT($F$2,3)," - $",ROUND(D180,0)," - ", ROUND(D106,1)),""))</f>
        <v/>
      </c>
      <c r="E55" s="56" t="str">
        <f>CONCATENATE(IF(AND(E157&gt;=$E$3,E180&lt;$E$7,E157&lt;=$E$4,E132&gt;=1),CONCATENATE(LEFT($E$2,3)," - $",ROUND(E180,0)," - ",ROUND(E157,1)),""),IF(AND(E106&lt;=$F$4,E180&lt;$F$7,E106&gt;=$F$3,E82&gt;=1),CONCATENATE(LEFT($F$2,3)," - $",ROUND(E180,0)," - ", ROUND(E106,1)),""))</f>
        <v>Inf - $17 - 3.6</v>
      </c>
      <c r="F55" s="56" t="str">
        <f>CONCATENATE(IF(AND(F157&gt;=$E$3,F180&lt;$E$7,F157&lt;=$E$4,F132&gt;=1),CONCATENATE(LEFT($E$2,3)," - $",ROUND(F180,0)," - ",ROUND(F157,1)),""),IF(AND(F106&lt;=$F$4,F180&lt;$F$7,F106&gt;=$F$3,F82&gt;=1),CONCATENATE(LEFT($F$2,3)," - $",ROUND(F180,0)," - ", ROUND(F106,1)),""))</f>
        <v/>
      </c>
      <c r="G55" s="56" t="str">
        <f>CONCATENATE(IF(AND(G157&gt;=$E$3,G180&lt;$E$7,G157&lt;=$E$4,G132&gt;=1),CONCATENATE(LEFT($E$2,3)," - $",ROUND(G180,0)," - ",ROUND(G157,1)),""),IF(AND(G106&lt;=$F$4,G180&lt;$F$7,G106&gt;=$F$3,G82&gt;=1),CONCATENATE(LEFT($F$2,3)," - $",ROUND(G180,0)," - ", ROUND(G106,1)),""))</f>
        <v>Inf - $17 - 3.3</v>
      </c>
      <c r="H55" s="56" t="str">
        <f>CONCATENATE(IF(AND(H157&gt;=$E$3,H180&lt;$E$7,H157&lt;=$E$4,H132&gt;=1),CONCATENATE(LEFT($E$2,3)," - $",ROUND(H180,0)," - ",ROUND(H157,1)),""),IF(AND(H106&lt;=$F$4,H180&lt;$F$7,H106&gt;=$F$3,H82&gt;=1),CONCATENATE(LEFT($F$2,3)," - $",ROUND(H180,0)," - ", ROUND(H106,1)),""))</f>
        <v>Inf - $24 - 2.2</v>
      </c>
    </row>
    <row r="56" spans="1:8" x14ac:dyDescent="0.25">
      <c r="A56" s="35"/>
      <c r="B56" s="4">
        <v>36</v>
      </c>
      <c r="C56" s="56" t="str">
        <f>CONCATENATE(IF(AND(C158&gt;=$E$3,C181&lt;$E$7,C158&lt;=$E$4,C133&gt;=1),CONCATENATE(LEFT($E$2,3)," - $",ROUND(C181,0)," - ",ROUND(C158,1)),""),IF(AND(C107&lt;=$F$4,C181&lt;$F$7,C107&gt;=$F$3,C83&gt;=1),CONCATENATE(LEFT($F$2,3)," - $",ROUND(C181,0)," - ", ROUND(C107,1)),""))</f>
        <v/>
      </c>
      <c r="D56" s="56" t="str">
        <f>CONCATENATE(IF(AND(D158&gt;=$E$3,D181&lt;$E$7,D158&lt;=$E$4,D133&gt;=1),CONCATENATE(LEFT($E$2,3)," - $",ROUND(D181,0)," - ",ROUND(D158,1)),""),IF(AND(D107&lt;=$F$4,D181&lt;$F$7,D107&gt;=$F$3,D83&gt;=1),CONCATENATE(LEFT($F$2,3)," - $",ROUND(D181,0)," - ", ROUND(D107,1)),""))</f>
        <v/>
      </c>
      <c r="E56" s="56" t="str">
        <f>CONCATENATE(IF(AND(E158&gt;=$E$3,E181&lt;$E$7,E158&lt;=$E$4,E133&gt;=1),CONCATENATE(LEFT($E$2,3)," - $",ROUND(E181,0)," - ",ROUND(E158,1)),""),IF(AND(E107&lt;=$F$4,E181&lt;$F$7,E107&gt;=$F$3,E83&gt;=1),CONCATENATE(LEFT($F$2,3)," - $",ROUND(E181,0)," - ", ROUND(E107,1)),""))</f>
        <v/>
      </c>
      <c r="F56" s="56" t="str">
        <f>CONCATENATE(IF(AND(F158&gt;=$E$3,F181&lt;$E$7,F158&lt;=$E$4,F133&gt;=1),CONCATENATE(LEFT($E$2,3)," - $",ROUND(F181,0)," - ",ROUND(F158,1)),""),IF(AND(F107&lt;=$F$4,F181&lt;$F$7,F107&gt;=$F$3,F83&gt;=1),CONCATENATE(LEFT($F$2,3)," - $",ROUND(F181,0)," - ", ROUND(F107,1)),""))</f>
        <v/>
      </c>
      <c r="G56" s="56" t="str">
        <f>CONCATENATE(IF(AND(G158&gt;=$E$3,G181&lt;$E$7,G158&lt;=$E$4,G133&gt;=1),CONCATENATE(LEFT($E$2,3)," - $",ROUND(G181,0)," - ",ROUND(G158,1)),""),IF(AND(G107&lt;=$F$4,G181&lt;$F$7,G107&gt;=$F$3,G83&gt;=1),CONCATENATE(LEFT($F$2,3)," - $",ROUND(G181,0)," - ", ROUND(G107,1)),""))</f>
        <v/>
      </c>
      <c r="H56" s="56" t="str">
        <f>CONCATENATE(IF(AND(H158&gt;=$E$3,H181&lt;$E$7,H158&lt;=$E$4,H133&gt;=1),CONCATENATE(LEFT($E$2,3)," - $",ROUND(H181,0)," - ",ROUND(H158,1)),""),IF(AND(H107&lt;=$F$4,H181&lt;$F$7,H107&gt;=$F$3,H83&gt;=1),CONCATENATE(LEFT($F$2,3)," - $",ROUND(H181,0)," - ", ROUND(H107,1)),""))</f>
        <v/>
      </c>
    </row>
    <row r="57" spans="1:8" x14ac:dyDescent="0.25">
      <c r="A57" s="35"/>
      <c r="B57" s="4">
        <v>40</v>
      </c>
      <c r="C57" s="56" t="str">
        <f>CONCATENATE(IF(AND(C159&gt;=$E$3,C182&lt;$E$7,C159&lt;=$E$4,C134&gt;=1),CONCATENATE(LEFT($E$2,3)," - $",ROUND(C182,0)," - ",ROUND(C159,1)),""),IF(AND(C108&lt;=$F$4,C182&lt;$F$7,C108&gt;=$F$3,C84&gt;=1),CONCATENATE(LEFT($F$2,3)," - $",ROUND(C182,0)," - ", ROUND(C108,1)),""))</f>
        <v/>
      </c>
      <c r="D57" s="56" t="str">
        <f>CONCATENATE(IF(AND(D159&gt;=$E$3,D182&lt;$E$7,D159&lt;=$E$4,D134&gt;=1),CONCATENATE(LEFT($E$2,3)," - $",ROUND(D182,0)," - ",ROUND(D159,1)),""),IF(AND(D108&lt;=$F$4,D182&lt;$F$7,D108&gt;=$F$3,D84&gt;=1),CONCATENATE(LEFT($F$2,3)," - $",ROUND(D182,0)," - ", ROUND(D108,1)),""))</f>
        <v/>
      </c>
      <c r="E57" s="56" t="str">
        <f>CONCATENATE(IF(AND(E159&gt;=$E$3,E182&lt;$E$7,E159&lt;=$E$4,E134&gt;=1),CONCATENATE(LEFT($E$2,3)," - $",ROUND(E182,0)," - ",ROUND(E159,1)),""),IF(AND(E108&lt;=$F$4,E182&lt;$F$7,E108&gt;=$F$3,E84&gt;=1),CONCATENATE(LEFT($F$2,3)," - $",ROUND(E182,0)," - ", ROUND(E108,1)),""))</f>
        <v/>
      </c>
      <c r="F57" s="56" t="str">
        <f>CONCATENATE(IF(AND(F159&gt;=$E$3,F182&lt;$E$7,F159&lt;=$E$4,F134&gt;=1),CONCATENATE(LEFT($E$2,3)," - $",ROUND(F182,0)," - ",ROUND(F159,1)),""),IF(AND(F108&lt;=$F$4,F182&lt;$F$7,F108&gt;=$F$3,F84&gt;=1),CONCATENATE(LEFT($F$2,3)," - $",ROUND(F182,0)," - ", ROUND(F108,1)),""))</f>
        <v/>
      </c>
      <c r="G57" s="56" t="str">
        <f>CONCATENATE(IF(AND(G159&gt;=$E$3,G182&lt;$E$7,G159&lt;=$E$4,G134&gt;=1),CONCATENATE(LEFT($E$2,3)," - $",ROUND(G182,0)," - ",ROUND(G159,1)),""),IF(AND(G108&lt;=$F$4,G182&lt;$F$7,G108&gt;=$F$3,G84&gt;=1),CONCATENATE(LEFT($F$2,3)," - $",ROUND(G182,0)," - ", ROUND(G108,1)),""))</f>
        <v/>
      </c>
      <c r="H57" s="56" t="str">
        <f>CONCATENATE(IF(AND(H159&gt;=$E$3,H182&lt;$E$7,H159&lt;=$E$4,H134&gt;=1),CONCATENATE(LEFT($E$2,3)," - $",ROUND(H182,0)," - ",ROUND(H159,1)),""),IF(AND(H108&lt;=$F$4,H182&lt;$F$7,H108&gt;=$F$3,H84&gt;=1),CONCATENATE(LEFT($F$2,3)," - $",ROUND(H182,0)," - ", ROUND(H108,1)),""))</f>
        <v/>
      </c>
    </row>
    <row r="58" spans="1:8" x14ac:dyDescent="0.25">
      <c r="A58" s="35"/>
      <c r="B58" s="4">
        <v>46</v>
      </c>
      <c r="C58" s="56" t="str">
        <f t="shared" ref="C58:H58" si="0">CONCATENATE(IF(AND(C160&gt;=$E$3,C183&lt;$E$7,C160&lt;=$E$4,C135&gt;=1),CONCATENATE(LEFT($E$2,3)," - $",ROUND(C183,0)," - ",ROUND(C160,1)),""),IF(AND(C109&lt;=$F$4,C183&lt;$F$7,C109&gt;=$F$3,C85&gt;=1),CONCATENATE(LEFT($F$2,3)," - $",ROUND(C183,0)," - ", ROUND(C109,1)),""))</f>
        <v/>
      </c>
      <c r="D58" s="56" t="str">
        <f t="shared" si="0"/>
        <v/>
      </c>
      <c r="E58" s="56" t="str">
        <f t="shared" si="0"/>
        <v/>
      </c>
      <c r="F58" s="56" t="str">
        <f t="shared" si="0"/>
        <v/>
      </c>
      <c r="G58" s="56" t="str">
        <f t="shared" si="0"/>
        <v/>
      </c>
      <c r="H58" s="56" t="str">
        <f t="shared" si="0"/>
        <v/>
      </c>
    </row>
    <row r="59" spans="1:8" x14ac:dyDescent="0.25">
      <c r="A59" s="35"/>
      <c r="B59" s="4">
        <v>52</v>
      </c>
      <c r="C59" s="56" t="str">
        <f t="shared" ref="C59:H59" si="1">CONCATENATE(IF(AND(C161&gt;=$E$3,C184&lt;$E$7,C161&lt;=$E$4,C136&gt;=1),CONCATENATE(LEFT($E$2,3)," - $",ROUND(C184,0)," - ",ROUND(C161,1)),""),IF(AND(C110&lt;=$F$4,C184&lt;$F$7,C110&gt;=$F$3,C86&gt;=1),CONCATENATE(LEFT($F$2,3)," - $",ROUND(C184,0)," - ", ROUND(C110,1)),""))</f>
        <v/>
      </c>
      <c r="D59" s="56" t="str">
        <f t="shared" si="1"/>
        <v/>
      </c>
      <c r="E59" s="56" t="str">
        <f t="shared" si="1"/>
        <v/>
      </c>
      <c r="F59" s="56" t="str">
        <f t="shared" si="1"/>
        <v/>
      </c>
      <c r="G59" s="56" t="str">
        <f t="shared" si="1"/>
        <v/>
      </c>
      <c r="H59" s="56" t="str">
        <f t="shared" si="1"/>
        <v/>
      </c>
    </row>
    <row r="60" spans="1:8" x14ac:dyDescent="0.25">
      <c r="A60" s="35"/>
      <c r="B60" s="4">
        <v>58</v>
      </c>
      <c r="C60" s="56" t="str">
        <f t="shared" ref="C60:H60" si="2">CONCATENATE(IF(AND(C162&gt;=$E$3,C185&lt;$E$7,C162&lt;=$E$4,C137&gt;=1),CONCATENATE(LEFT($E$2,3)," - $",ROUND(C185,0)," - ",ROUND(C162,1)),""),IF(AND(C111&lt;=$F$4,C185&lt;$F$7,C111&gt;=$F$3,C87&gt;=1),CONCATENATE(LEFT($F$2,3)," - $",ROUND(C185,0)," - ", ROUND(C111,1)),""))</f>
        <v/>
      </c>
      <c r="D60" s="56" t="str">
        <f t="shared" si="2"/>
        <v/>
      </c>
      <c r="E60" s="56" t="str">
        <f t="shared" si="2"/>
        <v/>
      </c>
      <c r="F60" s="56" t="str">
        <f t="shared" si="2"/>
        <v/>
      </c>
      <c r="G60" s="56" t="str">
        <f t="shared" si="2"/>
        <v/>
      </c>
      <c r="H60" s="56" t="str">
        <f t="shared" si="2"/>
        <v/>
      </c>
    </row>
    <row r="61" spans="1:8" x14ac:dyDescent="0.25">
      <c r="A61" s="9"/>
      <c r="B61" s="5"/>
      <c r="C61" s="5"/>
      <c r="D61" s="10"/>
      <c r="E61" s="10"/>
      <c r="F61" s="10"/>
      <c r="G61" s="11"/>
      <c r="H61" s="1"/>
    </row>
    <row r="62" spans="1:8" ht="15" customHeight="1" x14ac:dyDescent="0.25">
      <c r="A62" s="47"/>
      <c r="B62" s="47"/>
      <c r="C62" s="47"/>
      <c r="D62" s="47"/>
      <c r="E62" s="47"/>
      <c r="F62" s="47"/>
      <c r="G62" s="47"/>
      <c r="H62" s="1"/>
    </row>
    <row r="63" spans="1:8" ht="15" customHeight="1" x14ac:dyDescent="0.25">
      <c r="A63" s="47"/>
      <c r="B63" s="47"/>
      <c r="C63" s="47"/>
      <c r="D63" s="47"/>
      <c r="E63" s="47"/>
      <c r="F63" s="47"/>
      <c r="G63" s="47"/>
      <c r="H63" s="1"/>
    </row>
    <row r="64" spans="1:8" ht="15" customHeight="1" x14ac:dyDescent="0.25">
      <c r="A64" s="47"/>
      <c r="B64" s="47"/>
      <c r="C64" s="47"/>
      <c r="D64" s="47"/>
      <c r="E64" s="47"/>
      <c r="F64" s="47"/>
      <c r="G64" s="47"/>
      <c r="H64" s="1"/>
    </row>
    <row r="65" spans="1:8" ht="15" customHeight="1" x14ac:dyDescent="0.25">
      <c r="A65" s="27" t="str">
        <f>CONCATENATE("Table  - Sufficient Memory for under Each Configuration - ",$F$2," Workloads. 1 or great means sufficient memory.")</f>
        <v>Table  - Sufficient Memory for under Each Configuration - Infrastructure  Workloads. 1 or great means sufficient memory.</v>
      </c>
      <c r="B65" s="27"/>
      <c r="C65" s="27"/>
      <c r="D65" s="27"/>
      <c r="E65" s="27"/>
      <c r="F65" s="27"/>
      <c r="G65" s="27"/>
      <c r="H65" s="1"/>
    </row>
    <row r="66" spans="1:8" ht="15" customHeight="1" x14ac:dyDescent="0.25">
      <c r="A66" s="27"/>
      <c r="B66" s="27"/>
      <c r="C66" s="27"/>
      <c r="D66" s="27"/>
      <c r="E66" s="27"/>
      <c r="F66" s="27"/>
      <c r="G66" s="27"/>
      <c r="H66" s="1"/>
    </row>
    <row r="67" spans="1:8" ht="15" customHeight="1" x14ac:dyDescent="0.25">
      <c r="A67" s="27"/>
      <c r="B67" s="27"/>
      <c r="C67" s="27"/>
      <c r="D67" s="27"/>
      <c r="E67" s="27"/>
      <c r="F67" s="27"/>
      <c r="G67" s="27"/>
      <c r="H67" s="1"/>
    </row>
    <row r="68" spans="1:8" ht="15" customHeight="1" x14ac:dyDescent="0.25">
      <c r="A68" s="27"/>
      <c r="B68" s="27"/>
      <c r="C68" s="27"/>
      <c r="D68" s="27"/>
      <c r="E68" s="27"/>
      <c r="F68" s="27"/>
      <c r="G68" s="27"/>
      <c r="H68" s="1"/>
    </row>
    <row r="69" spans="1:8" ht="15" customHeight="1" x14ac:dyDescent="0.25">
      <c r="A69" s="1"/>
      <c r="B69" s="5"/>
      <c r="C69" s="28" t="str">
        <f>CONCATENATE($E$15, " with ",$E$36, " Socket per Node. Cores Per Socket Listed Below")</f>
        <v>SuperMicro MicroCloud with 1 Socket per Node. Cores Per Socket Listed Below</v>
      </c>
      <c r="D69" s="29"/>
      <c r="E69" s="29"/>
      <c r="F69" s="28" t="str">
        <f>CONCATENATE($F$15, " with ",$F$36, " Socket per Node. Cores Per Socket Listed Below")</f>
        <v>SuperMicro MicroBlade with 2 Socket per Node. Cores Per Socket Listed Below</v>
      </c>
      <c r="G69" s="29"/>
      <c r="H69" s="29"/>
    </row>
    <row r="70" spans="1:8" ht="15" customHeight="1" x14ac:dyDescent="0.25">
      <c r="A70" s="1"/>
      <c r="B70" s="5"/>
      <c r="C70" s="26">
        <f>$E$22</f>
        <v>8</v>
      </c>
      <c r="D70" s="26">
        <f>$E$27</f>
        <v>12</v>
      </c>
      <c r="E70" s="26">
        <f>$E$32</f>
        <v>22</v>
      </c>
      <c r="F70" s="26">
        <f>$F$22</f>
        <v>8</v>
      </c>
      <c r="G70" s="26">
        <f>$F$27</f>
        <v>12</v>
      </c>
      <c r="H70" s="26">
        <f>$F$32</f>
        <v>18</v>
      </c>
    </row>
    <row r="71" spans="1:8" ht="15" customHeight="1" x14ac:dyDescent="0.25">
      <c r="A71" s="34" t="s">
        <v>0</v>
      </c>
      <c r="B71" s="4">
        <v>3</v>
      </c>
      <c r="C71" s="13">
        <f>$E$23/($F$6*$B71)</f>
        <v>2.6666666666666665</v>
      </c>
      <c r="D71" s="13">
        <f>$E$28/($F$6*$B71)</f>
        <v>5.333333333333333</v>
      </c>
      <c r="E71" s="13">
        <f>$E$33/($F$6*$B71)</f>
        <v>10.666666666666666</v>
      </c>
      <c r="F71" s="13">
        <f>$F$23/($F$6*$B71)</f>
        <v>10.666666666666666</v>
      </c>
      <c r="G71" s="13">
        <f>$F$28/($F$6*$B71)</f>
        <v>10.666666666666666</v>
      </c>
      <c r="H71" s="13">
        <f>$F$33/($F$6*$B71)</f>
        <v>10.666666666666666</v>
      </c>
    </row>
    <row r="72" spans="1:8" ht="15" customHeight="1" x14ac:dyDescent="0.25">
      <c r="A72" s="35"/>
      <c r="B72" s="4">
        <v>4</v>
      </c>
      <c r="C72" s="13">
        <f t="shared" ref="C72:C87" si="3">$E$23/($F$6*$B72)</f>
        <v>2</v>
      </c>
      <c r="D72" s="13">
        <f t="shared" ref="D72:D87" si="4">$E$28/($F$6*$B72)</f>
        <v>4</v>
      </c>
      <c r="E72" s="13">
        <f>$E$33/($F$6*$B72)</f>
        <v>8</v>
      </c>
      <c r="F72" s="13">
        <f t="shared" ref="F72:F87" si="5">$F$23/($F$6*$B72)</f>
        <v>8</v>
      </c>
      <c r="G72" s="13">
        <f t="shared" ref="G72:G87" si="6">$F$28/($F$6*$B72)</f>
        <v>8</v>
      </c>
      <c r="H72" s="13">
        <f>$F$33/($F$6*$B72)</f>
        <v>8</v>
      </c>
    </row>
    <row r="73" spans="1:8" ht="15" customHeight="1" x14ac:dyDescent="0.25">
      <c r="A73" s="35"/>
      <c r="B73" s="4">
        <v>5</v>
      </c>
      <c r="C73" s="13">
        <f t="shared" si="3"/>
        <v>1.6</v>
      </c>
      <c r="D73" s="13">
        <f t="shared" si="4"/>
        <v>3.2</v>
      </c>
      <c r="E73" s="13">
        <f>$E$33/($F$6*$B73)</f>
        <v>6.4</v>
      </c>
      <c r="F73" s="13">
        <f t="shared" si="5"/>
        <v>6.4</v>
      </c>
      <c r="G73" s="13">
        <f t="shared" si="6"/>
        <v>6.4</v>
      </c>
      <c r="H73" s="13">
        <f>$F$33/($F$6*$B73)</f>
        <v>6.4</v>
      </c>
    </row>
    <row r="74" spans="1:8" ht="15" customHeight="1" x14ac:dyDescent="0.25">
      <c r="A74" s="35"/>
      <c r="B74" s="4">
        <v>6</v>
      </c>
      <c r="C74" s="13">
        <f t="shared" si="3"/>
        <v>1.3333333333333333</v>
      </c>
      <c r="D74" s="13">
        <f t="shared" si="4"/>
        <v>2.6666666666666665</v>
      </c>
      <c r="E74" s="13">
        <f>$E$33/($F$6*$B74)</f>
        <v>5.333333333333333</v>
      </c>
      <c r="F74" s="13">
        <f t="shared" si="5"/>
        <v>5.333333333333333</v>
      </c>
      <c r="G74" s="13">
        <f t="shared" si="6"/>
        <v>5.333333333333333</v>
      </c>
      <c r="H74" s="13">
        <f>$F$33/($F$6*$B74)</f>
        <v>5.333333333333333</v>
      </c>
    </row>
    <row r="75" spans="1:8" ht="15" customHeight="1" x14ac:dyDescent="0.25">
      <c r="A75" s="35"/>
      <c r="B75" s="4">
        <v>7</v>
      </c>
      <c r="C75" s="13">
        <f t="shared" si="3"/>
        <v>1.1428571428571428</v>
      </c>
      <c r="D75" s="13">
        <f t="shared" si="4"/>
        <v>2.2857142857142856</v>
      </c>
      <c r="E75" s="13">
        <f>$E$33/($F$6*$B75)</f>
        <v>4.5714285714285712</v>
      </c>
      <c r="F75" s="13">
        <f t="shared" si="5"/>
        <v>4.5714285714285712</v>
      </c>
      <c r="G75" s="13">
        <f t="shared" si="6"/>
        <v>4.5714285714285712</v>
      </c>
      <c r="H75" s="13">
        <f>$F$33/($F$6*$B75)</f>
        <v>4.5714285714285712</v>
      </c>
    </row>
    <row r="76" spans="1:8" ht="15" customHeight="1" x14ac:dyDescent="0.25">
      <c r="A76" s="35"/>
      <c r="B76" s="4">
        <v>8</v>
      </c>
      <c r="C76" s="13">
        <f t="shared" si="3"/>
        <v>1</v>
      </c>
      <c r="D76" s="13">
        <f t="shared" si="4"/>
        <v>2</v>
      </c>
      <c r="E76" s="13">
        <f>$E$33/($F$6*$B76)</f>
        <v>4</v>
      </c>
      <c r="F76" s="13">
        <f t="shared" si="5"/>
        <v>4</v>
      </c>
      <c r="G76" s="13">
        <f t="shared" si="6"/>
        <v>4</v>
      </c>
      <c r="H76" s="13">
        <f>$F$33/($F$6*$B76)</f>
        <v>4</v>
      </c>
    </row>
    <row r="77" spans="1:8" ht="15" customHeight="1" x14ac:dyDescent="0.25">
      <c r="A77" s="35"/>
      <c r="B77" s="4">
        <v>10</v>
      </c>
      <c r="C77" s="13">
        <f t="shared" si="3"/>
        <v>0.8</v>
      </c>
      <c r="D77" s="13">
        <f t="shared" si="4"/>
        <v>1.6</v>
      </c>
      <c r="E77" s="13">
        <f>$E$33/($F$6*$B77)</f>
        <v>3.2</v>
      </c>
      <c r="F77" s="13">
        <f t="shared" si="5"/>
        <v>3.2</v>
      </c>
      <c r="G77" s="13">
        <f t="shared" si="6"/>
        <v>3.2</v>
      </c>
      <c r="H77" s="13">
        <f>$F$33/($F$6*$B77)</f>
        <v>3.2</v>
      </c>
    </row>
    <row r="78" spans="1:8" ht="15" customHeight="1" x14ac:dyDescent="0.25">
      <c r="A78" s="35"/>
      <c r="B78" s="4">
        <v>14</v>
      </c>
      <c r="C78" s="13">
        <f t="shared" si="3"/>
        <v>0.5714285714285714</v>
      </c>
      <c r="D78" s="13">
        <f t="shared" si="4"/>
        <v>1.1428571428571428</v>
      </c>
      <c r="E78" s="13">
        <f>$E$33/($F$6*$B78)</f>
        <v>2.2857142857142856</v>
      </c>
      <c r="F78" s="13">
        <f t="shared" si="5"/>
        <v>2.2857142857142856</v>
      </c>
      <c r="G78" s="13">
        <f t="shared" si="6"/>
        <v>2.2857142857142856</v>
      </c>
      <c r="H78" s="13">
        <f>$F$33/($F$6*$B78)</f>
        <v>2.2857142857142856</v>
      </c>
    </row>
    <row r="79" spans="1:8" ht="15" customHeight="1" x14ac:dyDescent="0.25">
      <c r="A79" s="35"/>
      <c r="B79" s="4">
        <v>18</v>
      </c>
      <c r="C79" s="13">
        <f t="shared" si="3"/>
        <v>0.44444444444444442</v>
      </c>
      <c r="D79" s="13">
        <f t="shared" si="4"/>
        <v>0.88888888888888884</v>
      </c>
      <c r="E79" s="13">
        <f>$E$33/($F$6*$B79)</f>
        <v>1.7777777777777777</v>
      </c>
      <c r="F79" s="13">
        <f t="shared" si="5"/>
        <v>1.7777777777777777</v>
      </c>
      <c r="G79" s="13">
        <f t="shared" si="6"/>
        <v>1.7777777777777777</v>
      </c>
      <c r="H79" s="13">
        <f>$F$33/($F$6*$B79)</f>
        <v>1.7777777777777777</v>
      </c>
    </row>
    <row r="80" spans="1:8" ht="15" customHeight="1" x14ac:dyDescent="0.25">
      <c r="A80" s="35"/>
      <c r="B80" s="4">
        <v>24</v>
      </c>
      <c r="C80" s="13">
        <f t="shared" si="3"/>
        <v>0.33333333333333331</v>
      </c>
      <c r="D80" s="13">
        <f t="shared" si="4"/>
        <v>0.66666666666666663</v>
      </c>
      <c r="E80" s="13">
        <f>$E$33/($F$6*$B80)</f>
        <v>1.3333333333333333</v>
      </c>
      <c r="F80" s="13">
        <f t="shared" si="5"/>
        <v>1.3333333333333333</v>
      </c>
      <c r="G80" s="13">
        <f t="shared" si="6"/>
        <v>1.3333333333333333</v>
      </c>
      <c r="H80" s="13">
        <f>$F$33/($F$6*$B80)</f>
        <v>1.3333333333333333</v>
      </c>
    </row>
    <row r="81" spans="1:9" ht="15" customHeight="1" x14ac:dyDescent="0.25">
      <c r="A81" s="35"/>
      <c r="B81" s="4">
        <v>28</v>
      </c>
      <c r="C81" s="13">
        <f t="shared" si="3"/>
        <v>0.2857142857142857</v>
      </c>
      <c r="D81" s="13">
        <f t="shared" si="4"/>
        <v>0.5714285714285714</v>
      </c>
      <c r="E81" s="13">
        <f>$E$33/($F$6*$B81)</f>
        <v>1.1428571428571428</v>
      </c>
      <c r="F81" s="13">
        <f t="shared" si="5"/>
        <v>1.1428571428571428</v>
      </c>
      <c r="G81" s="13">
        <f t="shared" si="6"/>
        <v>1.1428571428571428</v>
      </c>
      <c r="H81" s="13">
        <f>$F$33/($F$6*$B81)</f>
        <v>1.1428571428571428</v>
      </c>
    </row>
    <row r="82" spans="1:9" ht="15" customHeight="1" x14ac:dyDescent="0.25">
      <c r="A82" s="35"/>
      <c r="B82" s="4">
        <v>32</v>
      </c>
      <c r="C82" s="13">
        <f t="shared" si="3"/>
        <v>0.25</v>
      </c>
      <c r="D82" s="13">
        <f t="shared" si="4"/>
        <v>0.5</v>
      </c>
      <c r="E82" s="13">
        <f>$E$33/($F$6*$B82)</f>
        <v>1</v>
      </c>
      <c r="F82" s="13">
        <f t="shared" si="5"/>
        <v>1</v>
      </c>
      <c r="G82" s="13">
        <f t="shared" si="6"/>
        <v>1</v>
      </c>
      <c r="H82" s="13">
        <f>$F$33/($F$6*$B82)</f>
        <v>1</v>
      </c>
    </row>
    <row r="83" spans="1:9" ht="15" customHeight="1" x14ac:dyDescent="0.25">
      <c r="A83" s="35"/>
      <c r="B83" s="4">
        <v>36</v>
      </c>
      <c r="C83" s="13">
        <f t="shared" si="3"/>
        <v>0.22222222222222221</v>
      </c>
      <c r="D83" s="13">
        <f t="shared" si="4"/>
        <v>0.44444444444444442</v>
      </c>
      <c r="E83" s="13">
        <f>$E$33/($F$6*$B83)</f>
        <v>0.88888888888888884</v>
      </c>
      <c r="F83" s="13">
        <f t="shared" si="5"/>
        <v>0.88888888888888884</v>
      </c>
      <c r="G83" s="13">
        <f t="shared" si="6"/>
        <v>0.88888888888888884</v>
      </c>
      <c r="H83" s="13">
        <f>$F$33/($F$6*$B83)</f>
        <v>0.88888888888888884</v>
      </c>
    </row>
    <row r="84" spans="1:9" ht="15" customHeight="1" x14ac:dyDescent="0.25">
      <c r="A84" s="35"/>
      <c r="B84" s="4">
        <v>40</v>
      </c>
      <c r="C84" s="13">
        <f t="shared" si="3"/>
        <v>0.2</v>
      </c>
      <c r="D84" s="13">
        <f t="shared" si="4"/>
        <v>0.4</v>
      </c>
      <c r="E84" s="13">
        <f>$E$33/($F$6*$B84)</f>
        <v>0.8</v>
      </c>
      <c r="F84" s="13">
        <f t="shared" si="5"/>
        <v>0.8</v>
      </c>
      <c r="G84" s="13">
        <f t="shared" si="6"/>
        <v>0.8</v>
      </c>
      <c r="H84" s="13">
        <f>$F$33/($F$6*$B84)</f>
        <v>0.8</v>
      </c>
    </row>
    <row r="85" spans="1:9" ht="15" customHeight="1" x14ac:dyDescent="0.25">
      <c r="A85" s="35"/>
      <c r="B85" s="4">
        <v>46</v>
      </c>
      <c r="C85" s="13">
        <f t="shared" si="3"/>
        <v>0.17391304347826086</v>
      </c>
      <c r="D85" s="13">
        <f t="shared" si="4"/>
        <v>0.34782608695652173</v>
      </c>
      <c r="E85" s="13">
        <f t="shared" ref="E85:E87" si="7">$E$33/($F$6*$B85)</f>
        <v>0.69565217391304346</v>
      </c>
      <c r="F85" s="13">
        <f t="shared" si="5"/>
        <v>0.69565217391304346</v>
      </c>
      <c r="G85" s="13">
        <f t="shared" si="6"/>
        <v>0.69565217391304346</v>
      </c>
      <c r="H85" s="13">
        <f t="shared" ref="H85:H87" si="8">$F$33/($F$6*$B85)</f>
        <v>0.69565217391304346</v>
      </c>
    </row>
    <row r="86" spans="1:9" ht="15" customHeight="1" x14ac:dyDescent="0.25">
      <c r="A86" s="35"/>
      <c r="B86" s="4">
        <v>52</v>
      </c>
      <c r="C86" s="13">
        <f t="shared" si="3"/>
        <v>0.15384615384615385</v>
      </c>
      <c r="D86" s="13">
        <f t="shared" si="4"/>
        <v>0.30769230769230771</v>
      </c>
      <c r="E86" s="13">
        <f t="shared" si="7"/>
        <v>0.61538461538461542</v>
      </c>
      <c r="F86" s="13">
        <f t="shared" si="5"/>
        <v>0.61538461538461542</v>
      </c>
      <c r="G86" s="13">
        <f t="shared" si="6"/>
        <v>0.61538461538461542</v>
      </c>
      <c r="H86" s="13">
        <f t="shared" si="8"/>
        <v>0.61538461538461542</v>
      </c>
    </row>
    <row r="87" spans="1:9" ht="15" customHeight="1" x14ac:dyDescent="0.25">
      <c r="A87" s="35"/>
      <c r="B87" s="4">
        <v>58</v>
      </c>
      <c r="C87" s="13">
        <f t="shared" si="3"/>
        <v>0.13793103448275862</v>
      </c>
      <c r="D87" s="13">
        <f t="shared" si="4"/>
        <v>0.27586206896551724</v>
      </c>
      <c r="E87" s="13">
        <f t="shared" si="7"/>
        <v>0.55172413793103448</v>
      </c>
      <c r="F87" s="13">
        <f t="shared" si="5"/>
        <v>0.55172413793103448</v>
      </c>
      <c r="G87" s="13">
        <f t="shared" si="6"/>
        <v>0.55172413793103448</v>
      </c>
      <c r="H87" s="13">
        <f t="shared" si="8"/>
        <v>0.55172413793103448</v>
      </c>
    </row>
    <row r="88" spans="1:9" ht="15" customHeight="1" x14ac:dyDescent="0.25">
      <c r="A88" s="47"/>
      <c r="B88" s="47"/>
      <c r="C88" s="47"/>
      <c r="D88" s="47"/>
      <c r="E88" s="47"/>
      <c r="F88" s="47"/>
      <c r="G88" s="47"/>
      <c r="H88" s="1"/>
    </row>
    <row r="89" spans="1:9" ht="15" customHeight="1" x14ac:dyDescent="0.25">
      <c r="A89" s="47"/>
      <c r="B89" s="47"/>
      <c r="C89" s="47"/>
      <c r="D89" s="47"/>
      <c r="E89" s="47"/>
      <c r="F89" s="47"/>
      <c r="G89" s="47"/>
      <c r="H89" s="1"/>
    </row>
    <row r="90" spans="1:9" ht="15" customHeight="1" x14ac:dyDescent="0.25">
      <c r="A90" s="47"/>
      <c r="B90" s="47"/>
      <c r="C90" s="47"/>
      <c r="D90" s="47"/>
      <c r="E90" s="47"/>
      <c r="F90" s="47"/>
      <c r="G90" s="47"/>
      <c r="H90" s="1"/>
    </row>
    <row r="91" spans="1:9" x14ac:dyDescent="0.25">
      <c r="A91" s="47"/>
      <c r="B91" s="47"/>
      <c r="C91" s="47"/>
      <c r="D91" s="47"/>
      <c r="E91" s="47"/>
      <c r="F91" s="47"/>
      <c r="G91" s="47"/>
      <c r="H91" s="1"/>
    </row>
    <row r="92" spans="1:9" ht="45" customHeight="1" x14ac:dyDescent="0.25">
      <c r="A92" s="27" t="str">
        <f>CONCATENATE("Table - vCPU to pCPU Ratios - ",$F$2," Workload")</f>
        <v>Table - vCPU to pCPU Ratios - Infrastructure  Workload</v>
      </c>
      <c r="B92" s="27"/>
      <c r="C92" s="27"/>
      <c r="D92" s="27"/>
      <c r="E92" s="27"/>
      <c r="F92" s="27"/>
      <c r="G92" s="27"/>
      <c r="H92" s="27"/>
    </row>
    <row r="93" spans="1:9" x14ac:dyDescent="0.25">
      <c r="A93" s="1"/>
      <c r="B93" s="5"/>
      <c r="C93" s="28" t="str">
        <f>CONCATENATE($E$15, " with ",$E$36, " Socket per Node. Cores Per Socket Listed Below")</f>
        <v>SuperMicro MicroCloud with 1 Socket per Node. Cores Per Socket Listed Below</v>
      </c>
      <c r="D93" s="29"/>
      <c r="E93" s="29"/>
      <c r="F93" s="28" t="str">
        <f>CONCATENATE($F$15, " with ",$F$36, " Socket per Node. Cores Per Socket Listed Below")</f>
        <v>SuperMicro MicroBlade with 2 Socket per Node. Cores Per Socket Listed Below</v>
      </c>
      <c r="G93" s="29"/>
      <c r="H93" s="29"/>
    </row>
    <row r="94" spans="1:9" x14ac:dyDescent="0.25">
      <c r="A94" s="1"/>
      <c r="B94" s="5"/>
      <c r="C94" s="26">
        <f>$E$22</f>
        <v>8</v>
      </c>
      <c r="D94" s="26">
        <f>$E$27</f>
        <v>12</v>
      </c>
      <c r="E94" s="26">
        <f>$E$32</f>
        <v>22</v>
      </c>
      <c r="F94" s="26">
        <f>$F$22</f>
        <v>8</v>
      </c>
      <c r="G94" s="26">
        <f>$F$27</f>
        <v>12</v>
      </c>
      <c r="H94" s="26">
        <f>$F$32</f>
        <v>18</v>
      </c>
      <c r="I94" s="1"/>
    </row>
    <row r="95" spans="1:9" x14ac:dyDescent="0.25">
      <c r="A95" s="34" t="s">
        <v>0</v>
      </c>
      <c r="B95" s="4">
        <v>3</v>
      </c>
      <c r="C95" s="13">
        <f>($B95*$F$5)/(C$94*$E$36)</f>
        <v>0.9375</v>
      </c>
      <c r="D95" s="13">
        <f>($B95*$F$5)/(D$94*$E$36)</f>
        <v>0.625</v>
      </c>
      <c r="E95" s="13">
        <f>($B95*$F$5)/(E$94*$E$36)</f>
        <v>0.34090909090909088</v>
      </c>
      <c r="F95" s="13">
        <f>($B95*$F$5)/(F$94*$F$36)</f>
        <v>0.46875</v>
      </c>
      <c r="G95" s="13">
        <f>($B95*$F$5)/(G$94*$F$36)</f>
        <v>0.3125</v>
      </c>
      <c r="H95" s="13">
        <f>($B95*$F$5)/(H$94*$F$36)</f>
        <v>0.20833333333333334</v>
      </c>
      <c r="I95" s="1"/>
    </row>
    <row r="96" spans="1:9" x14ac:dyDescent="0.25">
      <c r="A96" s="35"/>
      <c r="B96" s="4">
        <v>4</v>
      </c>
      <c r="C96" s="13">
        <f>($B96*$F$5)/(C$94*$E$36)</f>
        <v>1.25</v>
      </c>
      <c r="D96" s="13">
        <f>($B96*$F$5)/(D$94*$E$36)</f>
        <v>0.83333333333333337</v>
      </c>
      <c r="E96" s="13">
        <f>($B96*$F$5)/(E$94*$E$36)</f>
        <v>0.45454545454545453</v>
      </c>
      <c r="F96" s="13">
        <f>($B96*$F$5)/(F$94*$F$36)</f>
        <v>0.625</v>
      </c>
      <c r="G96" s="13">
        <f>($B96*$F$5)/(G$94*$F$36)</f>
        <v>0.41666666666666669</v>
      </c>
      <c r="H96" s="13">
        <f>($B96*$F$5)/(H$94*$F$36)</f>
        <v>0.27777777777777779</v>
      </c>
      <c r="I96" s="1"/>
    </row>
    <row r="97" spans="1:9" x14ac:dyDescent="0.25">
      <c r="A97" s="35"/>
      <c r="B97" s="4">
        <v>5</v>
      </c>
      <c r="C97" s="13">
        <f>($B97*$F$5)/(C$94*$E$36)</f>
        <v>1.5625</v>
      </c>
      <c r="D97" s="13">
        <f>($B97*$F$5)/(D$94*$E$36)</f>
        <v>1.0416666666666667</v>
      </c>
      <c r="E97" s="13">
        <f>($B97*$F$5)/(E$94*$E$36)</f>
        <v>0.56818181818181823</v>
      </c>
      <c r="F97" s="13">
        <f>($B97*$F$5)/(F$94*$F$36)</f>
        <v>0.78125</v>
      </c>
      <c r="G97" s="13">
        <f>($B97*$F$5)/(G$94*$F$36)</f>
        <v>0.52083333333333337</v>
      </c>
      <c r="H97" s="13">
        <f>($B97*$F$5)/(H$94*$F$36)</f>
        <v>0.34722222222222221</v>
      </c>
      <c r="I97" s="1"/>
    </row>
    <row r="98" spans="1:9" x14ac:dyDescent="0.25">
      <c r="A98" s="35"/>
      <c r="B98" s="4">
        <v>6</v>
      </c>
      <c r="C98" s="13">
        <f>($B98*$F$5)/(C$94*$E$36)</f>
        <v>1.875</v>
      </c>
      <c r="D98" s="13">
        <f>($B98*$F$5)/(D$94*$E$36)</f>
        <v>1.25</v>
      </c>
      <c r="E98" s="13">
        <f>($B98*$F$5)/(E$94*$E$36)</f>
        <v>0.68181818181818177</v>
      </c>
      <c r="F98" s="13">
        <f>($B98*$F$5)/(F$94*$F$36)</f>
        <v>0.9375</v>
      </c>
      <c r="G98" s="13">
        <f>($B98*$F$5)/(G$94*$F$36)</f>
        <v>0.625</v>
      </c>
      <c r="H98" s="13">
        <f>($B98*$F$5)/(H$94*$F$36)</f>
        <v>0.41666666666666669</v>
      </c>
      <c r="I98" s="1"/>
    </row>
    <row r="99" spans="1:9" x14ac:dyDescent="0.25">
      <c r="A99" s="35"/>
      <c r="B99" s="4">
        <v>7</v>
      </c>
      <c r="C99" s="13">
        <f>($B99*$F$5)/(C$94*$E$36)</f>
        <v>2.1875</v>
      </c>
      <c r="D99" s="13">
        <f>($B99*$F$5)/(D$94*$E$36)</f>
        <v>1.4583333333333333</v>
      </c>
      <c r="E99" s="13">
        <f>($B99*$F$5)/(E$94*$E$36)</f>
        <v>0.79545454545454541</v>
      </c>
      <c r="F99" s="13">
        <f>($B99*$F$5)/(F$94*$F$36)</f>
        <v>1.09375</v>
      </c>
      <c r="G99" s="13">
        <f>($B99*$F$5)/(G$94*$F$36)</f>
        <v>0.72916666666666663</v>
      </c>
      <c r="H99" s="13">
        <f>($B99*$F$5)/(H$94*$F$36)</f>
        <v>0.4861111111111111</v>
      </c>
      <c r="I99" s="1"/>
    </row>
    <row r="100" spans="1:9" x14ac:dyDescent="0.25">
      <c r="A100" s="35"/>
      <c r="B100" s="4">
        <v>8</v>
      </c>
      <c r="C100" s="13">
        <f>($B100*$F$5)/(C$94*$E$36)</f>
        <v>2.5</v>
      </c>
      <c r="D100" s="13">
        <f>($B100*$F$5)/(D$94*$E$36)</f>
        <v>1.6666666666666667</v>
      </c>
      <c r="E100" s="13">
        <f>($B100*$F$5)/(E$94*$E$36)</f>
        <v>0.90909090909090906</v>
      </c>
      <c r="F100" s="13">
        <f>($B100*$F$5)/(F$94*$F$36)</f>
        <v>1.25</v>
      </c>
      <c r="G100" s="13">
        <f>($B100*$F$5)/(G$94*$F$36)</f>
        <v>0.83333333333333337</v>
      </c>
      <c r="H100" s="13">
        <f>($B100*$F$5)/(H$94*$F$36)</f>
        <v>0.55555555555555558</v>
      </c>
      <c r="I100" s="1"/>
    </row>
    <row r="101" spans="1:9" x14ac:dyDescent="0.25">
      <c r="A101" s="35"/>
      <c r="B101" s="4">
        <v>10</v>
      </c>
      <c r="C101" s="13">
        <f>($B101*$F$5)/(C$94*$E$36)</f>
        <v>3.125</v>
      </c>
      <c r="D101" s="13">
        <f>($B101*$F$5)/(D$94*$E$36)</f>
        <v>2.0833333333333335</v>
      </c>
      <c r="E101" s="13">
        <f>($B101*$F$5)/(E$94*$E$36)</f>
        <v>1.1363636363636365</v>
      </c>
      <c r="F101" s="13">
        <f>($B101*$F$5)/(F$94*$F$36)</f>
        <v>1.5625</v>
      </c>
      <c r="G101" s="13">
        <f>($B101*$F$5)/(G$94*$F$36)</f>
        <v>1.0416666666666667</v>
      </c>
      <c r="H101" s="13">
        <f>($B101*$F$5)/(H$94*$F$36)</f>
        <v>0.69444444444444442</v>
      </c>
      <c r="I101" s="1"/>
    </row>
    <row r="102" spans="1:9" x14ac:dyDescent="0.25">
      <c r="A102" s="35"/>
      <c r="B102" s="4">
        <v>14</v>
      </c>
      <c r="C102" s="13">
        <f>($B102*$F$5)/(C$94*$E$36)</f>
        <v>4.375</v>
      </c>
      <c r="D102" s="13">
        <f>($B102*$F$5)/(D$94*$E$36)</f>
        <v>2.9166666666666665</v>
      </c>
      <c r="E102" s="13">
        <f>($B102*$F$5)/(E$94*$E$36)</f>
        <v>1.5909090909090908</v>
      </c>
      <c r="F102" s="13">
        <f>($B102*$F$5)/(F$94*$F$36)</f>
        <v>2.1875</v>
      </c>
      <c r="G102" s="13">
        <f>($B102*$F$5)/(G$94*$F$36)</f>
        <v>1.4583333333333333</v>
      </c>
      <c r="H102" s="13">
        <f>($B102*$F$5)/(H$94*$F$36)</f>
        <v>0.97222222222222221</v>
      </c>
      <c r="I102" s="1"/>
    </row>
    <row r="103" spans="1:9" x14ac:dyDescent="0.25">
      <c r="A103" s="35"/>
      <c r="B103" s="4">
        <v>18</v>
      </c>
      <c r="C103" s="13">
        <f>($B103*$F$5)/(C$94*$E$36)</f>
        <v>5.625</v>
      </c>
      <c r="D103" s="13">
        <f>($B103*$F$5)/(D$94*$E$36)</f>
        <v>3.75</v>
      </c>
      <c r="E103" s="13">
        <f>($B103*$F$5)/(E$94*$E$36)</f>
        <v>2.0454545454545454</v>
      </c>
      <c r="F103" s="13">
        <f>($B103*$F$5)/(F$94*$F$36)</f>
        <v>2.8125</v>
      </c>
      <c r="G103" s="13">
        <f>($B103*$F$5)/(G$94*$F$36)</f>
        <v>1.875</v>
      </c>
      <c r="H103" s="13">
        <f>($B103*$F$5)/(H$94*$F$36)</f>
        <v>1.25</v>
      </c>
      <c r="I103" s="1"/>
    </row>
    <row r="104" spans="1:9" x14ac:dyDescent="0.25">
      <c r="A104" s="35"/>
      <c r="B104" s="4">
        <v>24</v>
      </c>
      <c r="C104" s="13">
        <f>($B104*$F$5)/(C$94*$E$36)</f>
        <v>7.5</v>
      </c>
      <c r="D104" s="13">
        <f>($B104*$F$5)/(D$94*$E$36)</f>
        <v>5</v>
      </c>
      <c r="E104" s="13">
        <f>($B104*$F$5)/(E$94*$E$36)</f>
        <v>2.7272727272727271</v>
      </c>
      <c r="F104" s="13">
        <f>($B104*$F$5)/(F$94*$F$36)</f>
        <v>3.75</v>
      </c>
      <c r="G104" s="13">
        <f>($B104*$F$5)/(G$94*$F$36)</f>
        <v>2.5</v>
      </c>
      <c r="H104" s="13">
        <f>($B104*$F$5)/(H$94*$F$36)</f>
        <v>1.6666666666666667</v>
      </c>
      <c r="I104" s="1"/>
    </row>
    <row r="105" spans="1:9" x14ac:dyDescent="0.25">
      <c r="A105" s="35"/>
      <c r="B105" s="4">
        <v>28</v>
      </c>
      <c r="C105" s="13">
        <f>($B105*$F$5)/(C$94*$E$36)</f>
        <v>8.75</v>
      </c>
      <c r="D105" s="13">
        <f>($B105*$F$5)/(D$94*$E$36)</f>
        <v>5.833333333333333</v>
      </c>
      <c r="E105" s="13">
        <f>($B105*$F$5)/(E$94*$E$36)</f>
        <v>3.1818181818181817</v>
      </c>
      <c r="F105" s="13">
        <f>($B105*$F$5)/(F$94*$F$36)</f>
        <v>4.375</v>
      </c>
      <c r="G105" s="13">
        <f>($B105*$F$5)/(G$94*$F$36)</f>
        <v>2.9166666666666665</v>
      </c>
      <c r="H105" s="13">
        <f>($B105*$F$5)/(H$94*$F$36)</f>
        <v>1.9444444444444444</v>
      </c>
      <c r="I105" s="1"/>
    </row>
    <row r="106" spans="1:9" x14ac:dyDescent="0.25">
      <c r="A106" s="35"/>
      <c r="B106" s="4">
        <v>32</v>
      </c>
      <c r="C106" s="13">
        <f>($B106*$F$5)/(C$94*$E$36)</f>
        <v>10</v>
      </c>
      <c r="D106" s="13">
        <f>($B106*$F$5)/(D$94*$E$36)</f>
        <v>6.666666666666667</v>
      </c>
      <c r="E106" s="13">
        <f>($B106*$F$5)/(E$94*$E$36)</f>
        <v>3.6363636363636362</v>
      </c>
      <c r="F106" s="13">
        <f>($B106*$F$5)/(F$94*$F$36)</f>
        <v>5</v>
      </c>
      <c r="G106" s="13">
        <f>($B106*$F$5)/(G$94*$F$36)</f>
        <v>3.3333333333333335</v>
      </c>
      <c r="H106" s="13">
        <f>($B106*$F$5)/(H$94*$F$36)</f>
        <v>2.2222222222222223</v>
      </c>
      <c r="I106" s="1"/>
    </row>
    <row r="107" spans="1:9" x14ac:dyDescent="0.25">
      <c r="A107" s="35"/>
      <c r="B107" s="4">
        <v>36</v>
      </c>
      <c r="C107" s="13">
        <f>($B107*$F$5)/(C$94*$E$36)</f>
        <v>11.25</v>
      </c>
      <c r="D107" s="13">
        <f>($B107*$F$5)/(D$94*$E$36)</f>
        <v>7.5</v>
      </c>
      <c r="E107" s="13">
        <f>($B107*$F$5)/(E$94*$E$36)</f>
        <v>4.0909090909090908</v>
      </c>
      <c r="F107" s="13">
        <f>($B107*$F$5)/(F$94*$F$36)</f>
        <v>5.625</v>
      </c>
      <c r="G107" s="13">
        <f>($B107*$F$5)/(G$94*$F$36)</f>
        <v>3.75</v>
      </c>
      <c r="H107" s="13">
        <f>($B107*$F$5)/(H$94*$F$36)</f>
        <v>2.5</v>
      </c>
    </row>
    <row r="108" spans="1:9" x14ac:dyDescent="0.25">
      <c r="A108" s="35"/>
      <c r="B108" s="4">
        <v>40</v>
      </c>
      <c r="C108" s="13">
        <f>($B108*$F$5)/(C$94*$E$36)</f>
        <v>12.5</v>
      </c>
      <c r="D108" s="13">
        <f>($B108*$F$5)/(D$94*$E$36)</f>
        <v>8.3333333333333339</v>
      </c>
      <c r="E108" s="13">
        <f>($B108*$F$5)/(E$94*$E$36)</f>
        <v>4.5454545454545459</v>
      </c>
      <c r="F108" s="13">
        <f>($B108*$F$5)/(F$94*$F$36)</f>
        <v>6.25</v>
      </c>
      <c r="G108" s="13">
        <f>($B108*$F$5)/(G$94*$F$36)</f>
        <v>4.166666666666667</v>
      </c>
      <c r="H108" s="13">
        <f>($B108*$F$5)/(H$94*$F$36)</f>
        <v>2.7777777777777777</v>
      </c>
    </row>
    <row r="109" spans="1:9" x14ac:dyDescent="0.25">
      <c r="A109" s="35"/>
      <c r="B109" s="4">
        <v>46</v>
      </c>
      <c r="C109" s="13">
        <f>($B109*$F$5)/(C$94*$E$36)</f>
        <v>14.375</v>
      </c>
      <c r="D109" s="13">
        <f>($B109*$F$5)/(D$94*$E$36)</f>
        <v>9.5833333333333339</v>
      </c>
      <c r="E109" s="13">
        <f>($B109*$F$5)/(E$94*$E$36)</f>
        <v>5.2272727272727275</v>
      </c>
      <c r="F109" s="13">
        <f>($B109*$F$5)/(F$94*$F$36)</f>
        <v>7.1875</v>
      </c>
      <c r="G109" s="13">
        <f>($B109*$F$5)/(G$94*$F$36)</f>
        <v>4.791666666666667</v>
      </c>
      <c r="H109" s="13">
        <f>($B109*$F$5)/(H$94*$F$36)</f>
        <v>3.1944444444444446</v>
      </c>
    </row>
    <row r="110" spans="1:9" x14ac:dyDescent="0.25">
      <c r="A110" s="35"/>
      <c r="B110" s="4">
        <v>52</v>
      </c>
      <c r="C110" s="13">
        <f>($B110*$F$5)/(C$94*$E$36)</f>
        <v>16.25</v>
      </c>
      <c r="D110" s="13">
        <f>($B110*$F$5)/(D$94*$E$36)</f>
        <v>10.833333333333334</v>
      </c>
      <c r="E110" s="13">
        <f>($B110*$F$5)/(E$94*$E$36)</f>
        <v>5.9090909090909092</v>
      </c>
      <c r="F110" s="13">
        <f>($B110*$F$5)/(F$94*$F$36)</f>
        <v>8.125</v>
      </c>
      <c r="G110" s="13">
        <f>($B110*$F$5)/(G$94*$F$36)</f>
        <v>5.416666666666667</v>
      </c>
      <c r="H110" s="13">
        <f>($B110*$F$5)/(H$94*$F$36)</f>
        <v>3.6111111111111112</v>
      </c>
    </row>
    <row r="111" spans="1:9" x14ac:dyDescent="0.25">
      <c r="A111" s="35"/>
      <c r="B111" s="4">
        <v>58</v>
      </c>
      <c r="C111" s="13">
        <f>($B111*$F$5)/(C$94*$E$36)</f>
        <v>18.125</v>
      </c>
      <c r="D111" s="13">
        <f>($B111*$F$5)/(D$94*$E$36)</f>
        <v>12.083333333333334</v>
      </c>
      <c r="E111" s="13">
        <f>($B111*$F$5)/(E$94*$E$36)</f>
        <v>6.5909090909090908</v>
      </c>
      <c r="F111" s="13">
        <f>($B111*$F$5)/(F$94*$F$36)</f>
        <v>9.0625</v>
      </c>
      <c r="G111" s="13">
        <f>($B111*$F$5)/(G$94*$F$36)</f>
        <v>6.041666666666667</v>
      </c>
      <c r="H111" s="13">
        <f>($B111*$F$5)/(H$94*$F$36)</f>
        <v>4.0277777777777777</v>
      </c>
    </row>
    <row r="112" spans="1:9" x14ac:dyDescent="0.25">
      <c r="A112" s="9"/>
      <c r="B112" s="5"/>
      <c r="C112" s="5"/>
      <c r="D112" s="10"/>
      <c r="E112" s="10"/>
      <c r="F112" s="10"/>
      <c r="G112" s="11"/>
      <c r="H112" s="1"/>
    </row>
    <row r="113" spans="1:8" x14ac:dyDescent="0.25">
      <c r="A113" s="9"/>
      <c r="B113" s="5"/>
      <c r="C113" s="5"/>
      <c r="D113" s="10"/>
      <c r="E113" s="10"/>
      <c r="F113" s="10"/>
      <c r="G113" s="11"/>
      <c r="H113" s="1"/>
    </row>
    <row r="114" spans="1:8" x14ac:dyDescent="0.25">
      <c r="A114" s="9"/>
      <c r="B114" s="5"/>
      <c r="C114" s="5"/>
      <c r="D114" s="10"/>
      <c r="E114" s="10"/>
      <c r="F114" s="10"/>
      <c r="G114" s="11"/>
      <c r="H114" s="1"/>
    </row>
    <row r="115" spans="1:8" x14ac:dyDescent="0.25">
      <c r="A115" s="27" t="str">
        <f>CONCATENATE("Table  - Sufficient Memory for under Each Configuration - ",$E$2," Workloads. 1 or great means sufficient memory.")</f>
        <v>Table  - Sufficient Memory for under Each Configuration - Xenapp Workloads. 1 or great means sufficient memory.</v>
      </c>
      <c r="B115" s="27"/>
      <c r="C115" s="27"/>
      <c r="D115" s="27"/>
      <c r="E115" s="27"/>
      <c r="F115" s="27"/>
      <c r="G115" s="27"/>
      <c r="H115" s="1"/>
    </row>
    <row r="116" spans="1:8" x14ac:dyDescent="0.25">
      <c r="A116" s="27"/>
      <c r="B116" s="27"/>
      <c r="C116" s="27"/>
      <c r="D116" s="27"/>
      <c r="E116" s="27"/>
      <c r="F116" s="27"/>
      <c r="G116" s="27"/>
      <c r="H116" s="1"/>
    </row>
    <row r="117" spans="1:8" x14ac:dyDescent="0.25">
      <c r="A117" s="27"/>
      <c r="B117" s="27"/>
      <c r="C117" s="27"/>
      <c r="D117" s="27"/>
      <c r="E117" s="27"/>
      <c r="F117" s="27"/>
      <c r="G117" s="27"/>
      <c r="H117" s="1"/>
    </row>
    <row r="118" spans="1:8" x14ac:dyDescent="0.25">
      <c r="A118" s="27"/>
      <c r="B118" s="27"/>
      <c r="C118" s="27"/>
      <c r="D118" s="27"/>
      <c r="E118" s="27"/>
      <c r="F118" s="27"/>
      <c r="G118" s="27"/>
      <c r="H118" s="1"/>
    </row>
    <row r="119" spans="1:8" x14ac:dyDescent="0.25">
      <c r="A119" s="1"/>
      <c r="B119" s="5"/>
      <c r="C119" s="28" t="str">
        <f>CONCATENATE($E$15, " with ",$E$36, " Socket per Node. Cores Per Socket Listed Below")</f>
        <v>SuperMicro MicroCloud with 1 Socket per Node. Cores Per Socket Listed Below</v>
      </c>
      <c r="D119" s="29"/>
      <c r="E119" s="29"/>
      <c r="F119" s="28" t="str">
        <f>CONCATENATE($F$15, " with ",$F$36, " Socket per Node. Cores Per Socket Listed Below")</f>
        <v>SuperMicro MicroBlade with 2 Socket per Node. Cores Per Socket Listed Below</v>
      </c>
      <c r="G119" s="29"/>
      <c r="H119" s="29"/>
    </row>
    <row r="120" spans="1:8" x14ac:dyDescent="0.25">
      <c r="A120" s="1"/>
      <c r="B120" s="5"/>
      <c r="C120" s="26">
        <f>$E$22</f>
        <v>8</v>
      </c>
      <c r="D120" s="26">
        <f>$E$27</f>
        <v>12</v>
      </c>
      <c r="E120" s="26">
        <f>$E$32</f>
        <v>22</v>
      </c>
      <c r="F120" s="26">
        <f>$F$22</f>
        <v>8</v>
      </c>
      <c r="G120" s="26">
        <f>$F$27</f>
        <v>12</v>
      </c>
      <c r="H120" s="26">
        <f>$F$32</f>
        <v>18</v>
      </c>
    </row>
    <row r="121" spans="1:8" x14ac:dyDescent="0.25">
      <c r="A121" s="34" t="s">
        <v>0</v>
      </c>
      <c r="B121" s="4">
        <v>3</v>
      </c>
      <c r="C121" s="13">
        <f>$E$23/($E$6*$B121)</f>
        <v>1.3333333333333333</v>
      </c>
      <c r="D121" s="13">
        <f>$E$28/($E$6*$B121)</f>
        <v>2.6666666666666665</v>
      </c>
      <c r="E121" s="13">
        <f>$E$33/($E$6*$B121)</f>
        <v>5.333333333333333</v>
      </c>
      <c r="F121" s="13">
        <f>$F$23/($E$6*$B121)</f>
        <v>5.333333333333333</v>
      </c>
      <c r="G121" s="13">
        <f>$F$28/($E$6*$B121)</f>
        <v>5.333333333333333</v>
      </c>
      <c r="H121" s="13">
        <f>$F$33/($E$6*$B121)</f>
        <v>5.333333333333333</v>
      </c>
    </row>
    <row r="122" spans="1:8" x14ac:dyDescent="0.25">
      <c r="A122" s="35"/>
      <c r="B122" s="4">
        <v>4</v>
      </c>
      <c r="C122" s="13">
        <f t="shared" ref="C122:C137" si="9">$E$23/($E$6*$B122)</f>
        <v>1</v>
      </c>
      <c r="D122" s="13">
        <f t="shared" ref="D122:D137" si="10">$E$28/($E$6*$B122)</f>
        <v>2</v>
      </c>
      <c r="E122" s="13">
        <f>$E$33/($E$6*$B122)</f>
        <v>4</v>
      </c>
      <c r="F122" s="13">
        <f t="shared" ref="F122:F137" si="11">$F$23/($E$6*$B122)</f>
        <v>4</v>
      </c>
      <c r="G122" s="13">
        <f t="shared" ref="G122:G137" si="12">$F$28/($E$6*$B122)</f>
        <v>4</v>
      </c>
      <c r="H122" s="13">
        <f>$F$33/($E$6*$B122)</f>
        <v>4</v>
      </c>
    </row>
    <row r="123" spans="1:8" x14ac:dyDescent="0.25">
      <c r="A123" s="35"/>
      <c r="B123" s="4">
        <v>5</v>
      </c>
      <c r="C123" s="13">
        <f t="shared" si="9"/>
        <v>0.8</v>
      </c>
      <c r="D123" s="13">
        <f t="shared" si="10"/>
        <v>1.6</v>
      </c>
      <c r="E123" s="13">
        <f>$E$33/($E$6*$B123)</f>
        <v>3.2</v>
      </c>
      <c r="F123" s="13">
        <f t="shared" si="11"/>
        <v>3.2</v>
      </c>
      <c r="G123" s="13">
        <f t="shared" si="12"/>
        <v>3.2</v>
      </c>
      <c r="H123" s="13">
        <f>$F$33/($E$6*$B123)</f>
        <v>3.2</v>
      </c>
    </row>
    <row r="124" spans="1:8" x14ac:dyDescent="0.25">
      <c r="A124" s="35"/>
      <c r="B124" s="4">
        <v>6</v>
      </c>
      <c r="C124" s="13">
        <f t="shared" si="9"/>
        <v>0.66666666666666663</v>
      </c>
      <c r="D124" s="13">
        <f t="shared" si="10"/>
        <v>1.3333333333333333</v>
      </c>
      <c r="E124" s="13">
        <f>$E$33/($E$6*$B124)</f>
        <v>2.6666666666666665</v>
      </c>
      <c r="F124" s="13">
        <f t="shared" si="11"/>
        <v>2.6666666666666665</v>
      </c>
      <c r="G124" s="13">
        <f t="shared" si="12"/>
        <v>2.6666666666666665</v>
      </c>
      <c r="H124" s="13">
        <f>$F$33/($E$6*$B124)</f>
        <v>2.6666666666666665</v>
      </c>
    </row>
    <row r="125" spans="1:8" x14ac:dyDescent="0.25">
      <c r="A125" s="35"/>
      <c r="B125" s="4">
        <v>7</v>
      </c>
      <c r="C125" s="13">
        <f t="shared" si="9"/>
        <v>0.5714285714285714</v>
      </c>
      <c r="D125" s="13">
        <f t="shared" si="10"/>
        <v>1.1428571428571428</v>
      </c>
      <c r="E125" s="13">
        <f>$E$33/($E$6*$B125)</f>
        <v>2.2857142857142856</v>
      </c>
      <c r="F125" s="13">
        <f t="shared" si="11"/>
        <v>2.2857142857142856</v>
      </c>
      <c r="G125" s="13">
        <f t="shared" si="12"/>
        <v>2.2857142857142856</v>
      </c>
      <c r="H125" s="13">
        <f>$F$33/($E$6*$B125)</f>
        <v>2.2857142857142856</v>
      </c>
    </row>
    <row r="126" spans="1:8" x14ac:dyDescent="0.25">
      <c r="A126" s="35"/>
      <c r="B126" s="4">
        <v>8</v>
      </c>
      <c r="C126" s="13">
        <f t="shared" si="9"/>
        <v>0.5</v>
      </c>
      <c r="D126" s="13">
        <f t="shared" si="10"/>
        <v>1</v>
      </c>
      <c r="E126" s="13">
        <f>$E$33/($E$6*$B126)</f>
        <v>2</v>
      </c>
      <c r="F126" s="13">
        <f t="shared" si="11"/>
        <v>2</v>
      </c>
      <c r="G126" s="13">
        <f t="shared" si="12"/>
        <v>2</v>
      </c>
      <c r="H126" s="13">
        <f>$F$33/($E$6*$B126)</f>
        <v>2</v>
      </c>
    </row>
    <row r="127" spans="1:8" x14ac:dyDescent="0.25">
      <c r="A127" s="35"/>
      <c r="B127" s="4">
        <v>10</v>
      </c>
      <c r="C127" s="13">
        <f t="shared" si="9"/>
        <v>0.4</v>
      </c>
      <c r="D127" s="13">
        <f t="shared" si="10"/>
        <v>0.8</v>
      </c>
      <c r="E127" s="13">
        <f>$E$33/($E$6*$B127)</f>
        <v>1.6</v>
      </c>
      <c r="F127" s="13">
        <f t="shared" si="11"/>
        <v>1.6</v>
      </c>
      <c r="G127" s="13">
        <f t="shared" si="12"/>
        <v>1.6</v>
      </c>
      <c r="H127" s="13">
        <f>$F$33/($E$6*$B127)</f>
        <v>1.6</v>
      </c>
    </row>
    <row r="128" spans="1:8" x14ac:dyDescent="0.25">
      <c r="A128" s="35"/>
      <c r="B128" s="4">
        <v>14</v>
      </c>
      <c r="C128" s="13">
        <f t="shared" si="9"/>
        <v>0.2857142857142857</v>
      </c>
      <c r="D128" s="13">
        <f t="shared" si="10"/>
        <v>0.5714285714285714</v>
      </c>
      <c r="E128" s="13">
        <f>$E$33/($E$6*$B128)</f>
        <v>1.1428571428571428</v>
      </c>
      <c r="F128" s="13">
        <f t="shared" si="11"/>
        <v>1.1428571428571428</v>
      </c>
      <c r="G128" s="13">
        <f t="shared" si="12"/>
        <v>1.1428571428571428</v>
      </c>
      <c r="H128" s="13">
        <f>$F$33/($E$6*$B128)</f>
        <v>1.1428571428571428</v>
      </c>
    </row>
    <row r="129" spans="1:8" x14ac:dyDescent="0.25">
      <c r="A129" s="35"/>
      <c r="B129" s="4">
        <v>18</v>
      </c>
      <c r="C129" s="13">
        <f t="shared" si="9"/>
        <v>0.22222222222222221</v>
      </c>
      <c r="D129" s="13">
        <f t="shared" si="10"/>
        <v>0.44444444444444442</v>
      </c>
      <c r="E129" s="13">
        <f>$E$33/($E$6*$B129)</f>
        <v>0.88888888888888884</v>
      </c>
      <c r="F129" s="13">
        <f t="shared" si="11"/>
        <v>0.88888888888888884</v>
      </c>
      <c r="G129" s="13">
        <f t="shared" si="12"/>
        <v>0.88888888888888884</v>
      </c>
      <c r="H129" s="13">
        <f>$F$33/($E$6*$B129)</f>
        <v>0.88888888888888884</v>
      </c>
    </row>
    <row r="130" spans="1:8" x14ac:dyDescent="0.25">
      <c r="A130" s="35"/>
      <c r="B130" s="4">
        <v>24</v>
      </c>
      <c r="C130" s="13">
        <f t="shared" si="9"/>
        <v>0.16666666666666666</v>
      </c>
      <c r="D130" s="13">
        <f t="shared" si="10"/>
        <v>0.33333333333333331</v>
      </c>
      <c r="E130" s="13">
        <f>$E$33/($E$6*$B130)</f>
        <v>0.66666666666666663</v>
      </c>
      <c r="F130" s="13">
        <f t="shared" si="11"/>
        <v>0.66666666666666663</v>
      </c>
      <c r="G130" s="13">
        <f t="shared" si="12"/>
        <v>0.66666666666666663</v>
      </c>
      <c r="H130" s="13">
        <f>$F$33/($E$6*$B130)</f>
        <v>0.66666666666666663</v>
      </c>
    </row>
    <row r="131" spans="1:8" x14ac:dyDescent="0.25">
      <c r="A131" s="35"/>
      <c r="B131" s="4">
        <v>28</v>
      </c>
      <c r="C131" s="13">
        <f t="shared" si="9"/>
        <v>0.14285714285714285</v>
      </c>
      <c r="D131" s="13">
        <f t="shared" si="10"/>
        <v>0.2857142857142857</v>
      </c>
      <c r="E131" s="13">
        <f>$E$33/($E$6*$B131)</f>
        <v>0.5714285714285714</v>
      </c>
      <c r="F131" s="13">
        <f t="shared" si="11"/>
        <v>0.5714285714285714</v>
      </c>
      <c r="G131" s="13">
        <f t="shared" si="12"/>
        <v>0.5714285714285714</v>
      </c>
      <c r="H131" s="13">
        <f>$F$33/($E$6*$B131)</f>
        <v>0.5714285714285714</v>
      </c>
    </row>
    <row r="132" spans="1:8" x14ac:dyDescent="0.25">
      <c r="A132" s="35"/>
      <c r="B132" s="4">
        <v>32</v>
      </c>
      <c r="C132" s="13">
        <f t="shared" si="9"/>
        <v>0.125</v>
      </c>
      <c r="D132" s="13">
        <f t="shared" si="10"/>
        <v>0.25</v>
      </c>
      <c r="E132" s="13">
        <f>$E$33/($E$6*$B132)</f>
        <v>0.5</v>
      </c>
      <c r="F132" s="13">
        <f t="shared" si="11"/>
        <v>0.5</v>
      </c>
      <c r="G132" s="13">
        <f t="shared" si="12"/>
        <v>0.5</v>
      </c>
      <c r="H132" s="13">
        <f>$F$33/($E$6*$B132)</f>
        <v>0.5</v>
      </c>
    </row>
    <row r="133" spans="1:8" x14ac:dyDescent="0.25">
      <c r="A133" s="35"/>
      <c r="B133" s="4">
        <v>36</v>
      </c>
      <c r="C133" s="13">
        <f t="shared" si="9"/>
        <v>0.1111111111111111</v>
      </c>
      <c r="D133" s="13">
        <f t="shared" si="10"/>
        <v>0.22222222222222221</v>
      </c>
      <c r="E133" s="13">
        <f>$E$33/($E$6*$B133)</f>
        <v>0.44444444444444442</v>
      </c>
      <c r="F133" s="13">
        <f t="shared" si="11"/>
        <v>0.44444444444444442</v>
      </c>
      <c r="G133" s="13">
        <f t="shared" si="12"/>
        <v>0.44444444444444442</v>
      </c>
      <c r="H133" s="13">
        <f>$F$33/($E$6*$B133)</f>
        <v>0.44444444444444442</v>
      </c>
    </row>
    <row r="134" spans="1:8" x14ac:dyDescent="0.25">
      <c r="A134" s="35"/>
      <c r="B134" s="4">
        <v>40</v>
      </c>
      <c r="C134" s="13">
        <f t="shared" si="9"/>
        <v>0.1</v>
      </c>
      <c r="D134" s="13">
        <f t="shared" si="10"/>
        <v>0.2</v>
      </c>
      <c r="E134" s="13">
        <f>$E$33/($E$6*$B134)</f>
        <v>0.4</v>
      </c>
      <c r="F134" s="13">
        <f t="shared" si="11"/>
        <v>0.4</v>
      </c>
      <c r="G134" s="13">
        <f t="shared" si="12"/>
        <v>0.4</v>
      </c>
      <c r="H134" s="13">
        <f>$F$33/($E$6*$B134)</f>
        <v>0.4</v>
      </c>
    </row>
    <row r="135" spans="1:8" x14ac:dyDescent="0.25">
      <c r="A135" s="35"/>
      <c r="B135" s="4">
        <v>46</v>
      </c>
      <c r="C135" s="13">
        <f t="shared" si="9"/>
        <v>8.6956521739130432E-2</v>
      </c>
      <c r="D135" s="13">
        <f t="shared" si="10"/>
        <v>0.17391304347826086</v>
      </c>
      <c r="E135" s="13">
        <f t="shared" ref="E135:E137" si="13">$E$33/($E$6*$B135)</f>
        <v>0.34782608695652173</v>
      </c>
      <c r="F135" s="13">
        <f t="shared" si="11"/>
        <v>0.34782608695652173</v>
      </c>
      <c r="G135" s="13">
        <f t="shared" si="12"/>
        <v>0.34782608695652173</v>
      </c>
      <c r="H135" s="13">
        <f t="shared" ref="H135:H137" si="14">$F$33/($E$6*$B135)</f>
        <v>0.34782608695652173</v>
      </c>
    </row>
    <row r="136" spans="1:8" x14ac:dyDescent="0.25">
      <c r="A136" s="35"/>
      <c r="B136" s="4">
        <v>52</v>
      </c>
      <c r="C136" s="13">
        <f t="shared" si="9"/>
        <v>7.6923076923076927E-2</v>
      </c>
      <c r="D136" s="13">
        <f t="shared" si="10"/>
        <v>0.15384615384615385</v>
      </c>
      <c r="E136" s="13">
        <f t="shared" si="13"/>
        <v>0.30769230769230771</v>
      </c>
      <c r="F136" s="13">
        <f t="shared" si="11"/>
        <v>0.30769230769230771</v>
      </c>
      <c r="G136" s="13">
        <f t="shared" si="12"/>
        <v>0.30769230769230771</v>
      </c>
      <c r="H136" s="13">
        <f t="shared" si="14"/>
        <v>0.30769230769230771</v>
      </c>
    </row>
    <row r="137" spans="1:8" x14ac:dyDescent="0.25">
      <c r="A137" s="35"/>
      <c r="B137" s="4">
        <v>58</v>
      </c>
      <c r="C137" s="13">
        <f t="shared" si="9"/>
        <v>6.8965517241379309E-2</v>
      </c>
      <c r="D137" s="13">
        <f t="shared" si="10"/>
        <v>0.13793103448275862</v>
      </c>
      <c r="E137" s="13">
        <f t="shared" si="13"/>
        <v>0.27586206896551724</v>
      </c>
      <c r="F137" s="13">
        <f t="shared" si="11"/>
        <v>0.27586206896551724</v>
      </c>
      <c r="G137" s="13">
        <f t="shared" si="12"/>
        <v>0.27586206896551724</v>
      </c>
      <c r="H137" s="13">
        <f t="shared" si="14"/>
        <v>0.27586206896551724</v>
      </c>
    </row>
    <row r="138" spans="1:8" x14ac:dyDescent="0.25">
      <c r="A138" s="9"/>
      <c r="B138" s="5"/>
      <c r="C138" s="5"/>
      <c r="D138" s="10"/>
      <c r="E138" s="10"/>
      <c r="F138" s="10"/>
      <c r="G138" s="11"/>
      <c r="H138" s="1"/>
    </row>
    <row r="139" spans="1:8" x14ac:dyDescent="0.25">
      <c r="A139" s="9"/>
      <c r="B139" s="5"/>
      <c r="C139" s="5"/>
      <c r="D139" s="10"/>
      <c r="E139" s="10"/>
      <c r="F139" s="10"/>
      <c r="G139" s="11"/>
      <c r="H139" s="1"/>
    </row>
    <row r="140" spans="1:8" ht="15" customHeight="1" x14ac:dyDescent="0.25">
      <c r="A140" s="27" t="str">
        <f>CONCATENATE("Table - vCPU to pCPU Ratios - ",$E2," Workload")</f>
        <v>Table - vCPU to pCPU Ratios - Xenapp Workload</v>
      </c>
      <c r="B140" s="27"/>
      <c r="C140" s="27"/>
      <c r="D140" s="27"/>
      <c r="E140" s="27"/>
      <c r="F140" s="27"/>
      <c r="G140" s="27"/>
      <c r="H140" s="1"/>
    </row>
    <row r="141" spans="1:8" ht="15" customHeight="1" x14ac:dyDescent="0.25">
      <c r="A141" s="27"/>
      <c r="B141" s="27"/>
      <c r="C141" s="27"/>
      <c r="D141" s="27"/>
      <c r="E141" s="27"/>
      <c r="F141" s="27"/>
      <c r="G141" s="27"/>
      <c r="H141" s="1"/>
    </row>
    <row r="142" spans="1:8" ht="15" customHeight="1" x14ac:dyDescent="0.25">
      <c r="A142" s="27"/>
      <c r="B142" s="27"/>
      <c r="C142" s="27"/>
      <c r="D142" s="27"/>
      <c r="E142" s="27"/>
      <c r="F142" s="27"/>
      <c r="G142" s="27"/>
      <c r="H142" s="1"/>
    </row>
    <row r="143" spans="1:8" ht="15" customHeight="1" x14ac:dyDescent="0.25">
      <c r="A143" s="27"/>
      <c r="B143" s="27"/>
      <c r="C143" s="27"/>
      <c r="D143" s="27"/>
      <c r="E143" s="27"/>
      <c r="F143" s="27"/>
      <c r="G143" s="27"/>
      <c r="H143" s="1"/>
    </row>
    <row r="144" spans="1:8" x14ac:dyDescent="0.25">
      <c r="A144" s="1"/>
      <c r="B144" s="5"/>
      <c r="C144" s="28" t="str">
        <f>CONCATENATE($E$15, " with ",$E$36, " Socket per Node. Cores Per Socket Listed Below")</f>
        <v>SuperMicro MicroCloud with 1 Socket per Node. Cores Per Socket Listed Below</v>
      </c>
      <c r="D144" s="29"/>
      <c r="E144" s="29"/>
      <c r="F144" s="28" t="str">
        <f>CONCATENATE($F$15, " with ",$F$36, " Socket per Node. Cores Per Socket Listed Below")</f>
        <v>SuperMicro MicroBlade with 2 Socket per Node. Cores Per Socket Listed Below</v>
      </c>
      <c r="G144" s="29"/>
      <c r="H144" s="29"/>
    </row>
    <row r="145" spans="1:16" x14ac:dyDescent="0.25">
      <c r="A145" s="1"/>
      <c r="B145" s="5"/>
      <c r="C145" s="26">
        <f>$E$22</f>
        <v>8</v>
      </c>
      <c r="D145" s="26">
        <f>$E$27</f>
        <v>12</v>
      </c>
      <c r="E145" s="26">
        <f>$E$32</f>
        <v>22</v>
      </c>
      <c r="F145" s="26">
        <f>$F$22</f>
        <v>8</v>
      </c>
      <c r="G145" s="26">
        <f>$F$27</f>
        <v>12</v>
      </c>
      <c r="H145" s="26">
        <f>$F$32</f>
        <v>18</v>
      </c>
      <c r="I145" s="1"/>
    </row>
    <row r="146" spans="1:16" x14ac:dyDescent="0.25">
      <c r="A146" s="34" t="s">
        <v>0</v>
      </c>
      <c r="B146" s="4">
        <v>3</v>
      </c>
      <c r="C146" s="13">
        <f>($B146*$E$5)/(C$145*$E$36)</f>
        <v>1.5</v>
      </c>
      <c r="D146" s="13">
        <f>($B146*$E$5)/(D$145*$E$36)</f>
        <v>1</v>
      </c>
      <c r="E146" s="13">
        <f>($B146*$E$5)/(E$145*$E$36)</f>
        <v>0.54545454545454541</v>
      </c>
      <c r="F146" s="13">
        <f>($B146*$E$5)/(F$145*$F$36)</f>
        <v>0.75</v>
      </c>
      <c r="G146" s="13">
        <f>($B146*$E$5)/(G$145*$F$36)</f>
        <v>0.5</v>
      </c>
      <c r="H146" s="13">
        <f>($B146*$E$5)/(H$145*$F$36)</f>
        <v>0.33333333333333331</v>
      </c>
      <c r="I146" s="1"/>
    </row>
    <row r="147" spans="1:16" x14ac:dyDescent="0.25">
      <c r="A147" s="35"/>
      <c r="B147" s="4">
        <v>4</v>
      </c>
      <c r="C147" s="13">
        <f>($B147*$E$5)/(C$145*$E$36)</f>
        <v>2</v>
      </c>
      <c r="D147" s="13">
        <f>($B147*$E$5)/(D$145*$E$36)</f>
        <v>1.3333333333333333</v>
      </c>
      <c r="E147" s="13">
        <f>($B147*$E$5)/(E$145*$E$36)</f>
        <v>0.72727272727272729</v>
      </c>
      <c r="F147" s="13">
        <f>($B147*$E$5)/(F$145*$F$36)</f>
        <v>1</v>
      </c>
      <c r="G147" s="13">
        <f>($B147*$E$5)/(G$145*$F$36)</f>
        <v>0.66666666666666663</v>
      </c>
      <c r="H147" s="13">
        <f>($B147*$E$5)/(H$145*$F$36)</f>
        <v>0.44444444444444442</v>
      </c>
      <c r="I147" s="1"/>
    </row>
    <row r="148" spans="1:16" x14ac:dyDescent="0.25">
      <c r="A148" s="35"/>
      <c r="B148" s="4">
        <v>5</v>
      </c>
      <c r="C148" s="13">
        <f>($B148*$E$5)/(C$145*$E$36)</f>
        <v>2.5</v>
      </c>
      <c r="D148" s="13">
        <f>($B148*$E$5)/(D$145*$E$36)</f>
        <v>1.6666666666666667</v>
      </c>
      <c r="E148" s="13">
        <f>($B148*$E$5)/(E$145*$E$36)</f>
        <v>0.90909090909090906</v>
      </c>
      <c r="F148" s="13">
        <f>($B148*$E$5)/(F$145*$F$36)</f>
        <v>1.25</v>
      </c>
      <c r="G148" s="13">
        <f>($B148*$E$5)/(G$145*$F$36)</f>
        <v>0.83333333333333337</v>
      </c>
      <c r="H148" s="13">
        <f>($B148*$E$5)/(H$145*$F$36)</f>
        <v>0.55555555555555558</v>
      </c>
      <c r="I148" s="1"/>
    </row>
    <row r="149" spans="1:16" x14ac:dyDescent="0.25">
      <c r="A149" s="35"/>
      <c r="B149" s="4">
        <v>6</v>
      </c>
      <c r="C149" s="13">
        <f>($B149*$E$5)/(C$145*$E$36)</f>
        <v>3</v>
      </c>
      <c r="D149" s="13">
        <f>($B149*$E$5)/(D$145*$E$36)</f>
        <v>2</v>
      </c>
      <c r="E149" s="13">
        <f>($B149*$E$5)/(E$145*$E$36)</f>
        <v>1.0909090909090908</v>
      </c>
      <c r="F149" s="13">
        <f>($B149*$E$5)/(F$145*$F$36)</f>
        <v>1.5</v>
      </c>
      <c r="G149" s="13">
        <f>($B149*$E$5)/(G$145*$F$36)</f>
        <v>1</v>
      </c>
      <c r="H149" s="13">
        <f>($B149*$E$5)/(H$145*$F$36)</f>
        <v>0.66666666666666663</v>
      </c>
      <c r="I149" s="1"/>
    </row>
    <row r="150" spans="1:16" x14ac:dyDescent="0.25">
      <c r="A150" s="35"/>
      <c r="B150" s="4">
        <v>7</v>
      </c>
      <c r="C150" s="13">
        <f>($B150*$E$5)/(C$145*$E$36)</f>
        <v>3.5</v>
      </c>
      <c r="D150" s="13">
        <f>($B150*$E$5)/(D$145*$E$36)</f>
        <v>2.3333333333333335</v>
      </c>
      <c r="E150" s="13">
        <f>($B150*$E$5)/(E$145*$E$36)</f>
        <v>1.2727272727272727</v>
      </c>
      <c r="F150" s="13">
        <f>($B150*$E$5)/(F$145*$F$36)</f>
        <v>1.75</v>
      </c>
      <c r="G150" s="13">
        <f>($B150*$E$5)/(G$145*$F$36)</f>
        <v>1.1666666666666667</v>
      </c>
      <c r="H150" s="13">
        <f>($B150*$E$5)/(H$145*$F$36)</f>
        <v>0.77777777777777779</v>
      </c>
      <c r="I150" s="1"/>
    </row>
    <row r="151" spans="1:16" x14ac:dyDescent="0.25">
      <c r="A151" s="35"/>
      <c r="B151" s="4">
        <v>8</v>
      </c>
      <c r="C151" s="13">
        <f>($B151*$E$5)/(C$145*$E$36)</f>
        <v>4</v>
      </c>
      <c r="D151" s="13">
        <f>($B151*$E$5)/(D$145*$E$36)</f>
        <v>2.6666666666666665</v>
      </c>
      <c r="E151" s="13">
        <f>($B151*$E$5)/(E$145*$E$36)</f>
        <v>1.4545454545454546</v>
      </c>
      <c r="F151" s="13">
        <f>($B151*$E$5)/(F$145*$F$36)</f>
        <v>2</v>
      </c>
      <c r="G151" s="13">
        <f>($B151*$E$5)/(G$145*$F$36)</f>
        <v>1.3333333333333333</v>
      </c>
      <c r="H151" s="13">
        <f>($B151*$E$5)/(H$145*$F$36)</f>
        <v>0.88888888888888884</v>
      </c>
      <c r="I151" s="1"/>
    </row>
    <row r="152" spans="1:16" x14ac:dyDescent="0.25">
      <c r="A152" s="35"/>
      <c r="B152" s="4">
        <v>10</v>
      </c>
      <c r="C152" s="13">
        <f>($B152*$E$5)/(C$145*$E$36)</f>
        <v>5</v>
      </c>
      <c r="D152" s="13">
        <f>($B152*$E$5)/(D$145*$E$36)</f>
        <v>3.3333333333333335</v>
      </c>
      <c r="E152" s="13">
        <f>($B152*$E$5)/(E$145*$E$36)</f>
        <v>1.8181818181818181</v>
      </c>
      <c r="F152" s="13">
        <f>($B152*$E$5)/(F$145*$F$36)</f>
        <v>2.5</v>
      </c>
      <c r="G152" s="13">
        <f>($B152*$E$5)/(G$145*$F$36)</f>
        <v>1.6666666666666667</v>
      </c>
      <c r="H152" s="13">
        <f>($B152*$E$5)/(H$145*$F$36)</f>
        <v>1.1111111111111112</v>
      </c>
      <c r="I152" s="1"/>
    </row>
    <row r="153" spans="1:16" x14ac:dyDescent="0.25">
      <c r="A153" s="35"/>
      <c r="B153" s="4">
        <v>14</v>
      </c>
      <c r="C153" s="13">
        <f>($B153*$E$5)/(C$145*$E$36)</f>
        <v>7</v>
      </c>
      <c r="D153" s="13">
        <f>($B153*$E$5)/(D$145*$E$36)</f>
        <v>4.666666666666667</v>
      </c>
      <c r="E153" s="13">
        <f>($B153*$E$5)/(E$145*$E$36)</f>
        <v>2.5454545454545454</v>
      </c>
      <c r="F153" s="13">
        <f>($B153*$E$5)/(F$145*$F$36)</f>
        <v>3.5</v>
      </c>
      <c r="G153" s="13">
        <f>($B153*$E$5)/(G$145*$F$36)</f>
        <v>2.3333333333333335</v>
      </c>
      <c r="H153" s="13">
        <f>($B153*$E$5)/(H$145*$F$36)</f>
        <v>1.5555555555555556</v>
      </c>
      <c r="I153" s="1"/>
    </row>
    <row r="154" spans="1:16" x14ac:dyDescent="0.25">
      <c r="A154" s="35"/>
      <c r="B154" s="4">
        <v>18</v>
      </c>
      <c r="C154" s="13">
        <f>($B154*$E$5)/(C$145*$E$36)</f>
        <v>9</v>
      </c>
      <c r="D154" s="13">
        <f>($B154*$E$5)/(D$145*$E$36)</f>
        <v>6</v>
      </c>
      <c r="E154" s="13">
        <f>($B154*$E$5)/(E$145*$E$36)</f>
        <v>3.2727272727272729</v>
      </c>
      <c r="F154" s="13">
        <f>($B154*$E$5)/(F$145*$F$36)</f>
        <v>4.5</v>
      </c>
      <c r="G154" s="13">
        <f>($B154*$E$5)/(G$145*$F$36)</f>
        <v>3</v>
      </c>
      <c r="H154" s="13">
        <f>($B154*$E$5)/(H$145*$F$36)</f>
        <v>2</v>
      </c>
      <c r="I154" s="1"/>
    </row>
    <row r="155" spans="1:16" x14ac:dyDescent="0.25">
      <c r="A155" s="35"/>
      <c r="B155" s="4">
        <v>24</v>
      </c>
      <c r="C155" s="13">
        <f>($B155*$E$5)/(C$145*$E$36)</f>
        <v>12</v>
      </c>
      <c r="D155" s="13">
        <f>($B155*$E$5)/(D$145*$E$36)</f>
        <v>8</v>
      </c>
      <c r="E155" s="13">
        <f>($B155*$E$5)/(E$145*$E$36)</f>
        <v>4.3636363636363633</v>
      </c>
      <c r="F155" s="13">
        <f>($B155*$E$5)/(F$145*$F$36)</f>
        <v>6</v>
      </c>
      <c r="G155" s="13">
        <f>($B155*$E$5)/(G$145*$F$36)</f>
        <v>4</v>
      </c>
      <c r="H155" s="13">
        <f>($B155*$E$5)/(H$145*$F$36)</f>
        <v>2.6666666666666665</v>
      </c>
      <c r="I155" s="1"/>
    </row>
    <row r="156" spans="1:16" x14ac:dyDescent="0.25">
      <c r="A156" s="35"/>
      <c r="B156" s="4">
        <v>28</v>
      </c>
      <c r="C156" s="13">
        <f>($B156*$E$5)/(C$145*$E$36)</f>
        <v>14</v>
      </c>
      <c r="D156" s="13">
        <f>($B156*$E$5)/(D$145*$E$36)</f>
        <v>9.3333333333333339</v>
      </c>
      <c r="E156" s="13">
        <f>($B156*$E$5)/(E$145*$E$36)</f>
        <v>5.0909090909090908</v>
      </c>
      <c r="F156" s="13">
        <f>($B156*$E$5)/(F$145*$F$36)</f>
        <v>7</v>
      </c>
      <c r="G156" s="13">
        <f>($B156*$E$5)/(G$145*$F$36)</f>
        <v>4.666666666666667</v>
      </c>
      <c r="H156" s="13">
        <f>($B156*$E$5)/(H$145*$F$36)</f>
        <v>3.1111111111111112</v>
      </c>
      <c r="I156" s="1"/>
    </row>
    <row r="157" spans="1:16" x14ac:dyDescent="0.25">
      <c r="A157" s="35"/>
      <c r="B157" s="4">
        <v>32</v>
      </c>
      <c r="C157" s="13">
        <f>($B157*$E$5)/(C$145*$E$36)</f>
        <v>16</v>
      </c>
      <c r="D157" s="13">
        <f>($B157*$E$5)/(D$145*$E$36)</f>
        <v>10.666666666666666</v>
      </c>
      <c r="E157" s="13">
        <f>($B157*$E$5)/(E$145*$E$36)</f>
        <v>5.8181818181818183</v>
      </c>
      <c r="F157" s="13">
        <f>($B157*$E$5)/(F$145*$F$36)</f>
        <v>8</v>
      </c>
      <c r="G157" s="13">
        <f>($B157*$E$5)/(G$145*$F$36)</f>
        <v>5.333333333333333</v>
      </c>
      <c r="H157" s="13">
        <f>($B157*$E$5)/(H$145*$F$36)</f>
        <v>3.5555555555555554</v>
      </c>
      <c r="I157" s="1"/>
    </row>
    <row r="158" spans="1:16" x14ac:dyDescent="0.25">
      <c r="A158" s="35"/>
      <c r="B158" s="4">
        <v>36</v>
      </c>
      <c r="C158" s="13">
        <f>($B158*$E$5)/(C$145*$E$36)</f>
        <v>18</v>
      </c>
      <c r="D158" s="13">
        <f>($B158*$E$5)/(D$145*$E$36)</f>
        <v>12</v>
      </c>
      <c r="E158" s="13">
        <f>($B158*$E$5)/(E$145*$E$36)</f>
        <v>6.5454545454545459</v>
      </c>
      <c r="F158" s="13">
        <f>($B158*$E$5)/(F$145*$F$36)</f>
        <v>9</v>
      </c>
      <c r="G158" s="13">
        <f>($B158*$E$5)/(G$145*$F$36)</f>
        <v>6</v>
      </c>
      <c r="H158" s="13">
        <f>($B158*$E$5)/(H$145*$F$36)</f>
        <v>4</v>
      </c>
      <c r="I158" s="1"/>
      <c r="J158" s="1"/>
      <c r="K158" s="1"/>
      <c r="L158" s="1"/>
      <c r="M158" s="1"/>
      <c r="N158" s="1"/>
      <c r="O158" s="1"/>
      <c r="P158" s="1"/>
    </row>
    <row r="159" spans="1:16" x14ac:dyDescent="0.25">
      <c r="A159" s="35"/>
      <c r="B159" s="4">
        <v>40</v>
      </c>
      <c r="C159" s="13">
        <f>($B159*$E$5)/(C$145*$E$36)</f>
        <v>20</v>
      </c>
      <c r="D159" s="13">
        <f>($B159*$E$5)/(D$145*$E$36)</f>
        <v>13.333333333333334</v>
      </c>
      <c r="E159" s="13">
        <f>($B159*$E$5)/(E$145*$E$36)</f>
        <v>7.2727272727272725</v>
      </c>
      <c r="F159" s="13">
        <f>($B159*$E$5)/(F$145*$F$36)</f>
        <v>10</v>
      </c>
      <c r="G159" s="13">
        <f>($B159*$E$5)/(G$145*$F$36)</f>
        <v>6.666666666666667</v>
      </c>
      <c r="H159" s="13">
        <f>($B159*$E$5)/(H$145*$F$36)</f>
        <v>4.4444444444444446</v>
      </c>
      <c r="I159" s="1"/>
      <c r="J159" s="1"/>
      <c r="K159" s="1"/>
      <c r="L159" s="1"/>
      <c r="M159" s="1"/>
      <c r="N159" s="1"/>
      <c r="O159" s="1"/>
      <c r="P159" s="1"/>
    </row>
    <row r="160" spans="1:16" x14ac:dyDescent="0.25">
      <c r="A160" s="35"/>
      <c r="B160" s="4">
        <v>46</v>
      </c>
      <c r="C160" s="13">
        <f>($B160*$E$5)/(C$145*$E$36)</f>
        <v>23</v>
      </c>
      <c r="D160" s="13">
        <f>($B160*$E$5)/(D$145*$E$36)</f>
        <v>15.333333333333334</v>
      </c>
      <c r="E160" s="13">
        <f>($B160*$E$5)/(E$145*$E$36)</f>
        <v>8.3636363636363633</v>
      </c>
      <c r="F160" s="13">
        <f>($B160*$E$5)/(F$145*$F$36)</f>
        <v>11.5</v>
      </c>
      <c r="G160" s="13">
        <f>($B160*$E$5)/(G$145*$F$36)</f>
        <v>7.666666666666667</v>
      </c>
      <c r="H160" s="13">
        <f>($B160*$E$5)/(H$145*$F$36)</f>
        <v>5.1111111111111107</v>
      </c>
      <c r="I160" s="1"/>
      <c r="J160" s="1"/>
      <c r="K160" s="1"/>
      <c r="L160" s="1"/>
      <c r="M160" s="1"/>
      <c r="N160" s="1"/>
      <c r="O160" s="1"/>
      <c r="P160" s="1"/>
    </row>
    <row r="161" spans="1:17" x14ac:dyDescent="0.25">
      <c r="A161" s="35"/>
      <c r="B161" s="4">
        <v>52</v>
      </c>
      <c r="C161" s="13">
        <f>($B161*$E$5)/(C$145*$E$36)</f>
        <v>26</v>
      </c>
      <c r="D161" s="13">
        <f>($B161*$E$5)/(D$145*$E$36)</f>
        <v>17.333333333333332</v>
      </c>
      <c r="E161" s="13">
        <f>($B161*$E$5)/(E$145*$E$36)</f>
        <v>9.454545454545455</v>
      </c>
      <c r="F161" s="13">
        <f>($B161*$E$5)/(F$145*$F$36)</f>
        <v>13</v>
      </c>
      <c r="G161" s="13">
        <f>($B161*$E$5)/(G$145*$F$36)</f>
        <v>8.6666666666666661</v>
      </c>
      <c r="H161" s="13">
        <f>($B161*$E$5)/(H$145*$F$36)</f>
        <v>5.7777777777777777</v>
      </c>
      <c r="I161" s="1"/>
      <c r="J161" s="1"/>
      <c r="K161" s="1"/>
      <c r="L161" s="1"/>
      <c r="M161" s="1"/>
      <c r="N161" s="1"/>
      <c r="O161" s="1"/>
      <c r="P161" s="1"/>
    </row>
    <row r="162" spans="1:17" x14ac:dyDescent="0.25">
      <c r="A162" s="58"/>
      <c r="B162" s="4">
        <v>58</v>
      </c>
      <c r="C162" s="13">
        <f>($B162*$E$5)/(C$145*$E$36)</f>
        <v>29</v>
      </c>
      <c r="D162" s="13">
        <f>($B162*$E$5)/(D$145*$E$36)</f>
        <v>19.333333333333332</v>
      </c>
      <c r="E162" s="13">
        <f>($B162*$E$5)/(E$145*$E$36)</f>
        <v>10.545454545454545</v>
      </c>
      <c r="F162" s="13">
        <f>($B162*$E$5)/(F$145*$F$36)</f>
        <v>14.5</v>
      </c>
      <c r="G162" s="13">
        <f>($B162*$E$5)/(G$145*$F$36)</f>
        <v>9.6666666666666661</v>
      </c>
      <c r="H162" s="13">
        <f>($B162*$E$5)/(H$145*$F$36)</f>
        <v>6.4444444444444446</v>
      </c>
      <c r="I162" s="1"/>
      <c r="J162" s="1"/>
      <c r="K162" s="1"/>
      <c r="L162" s="1"/>
      <c r="M162" s="1"/>
      <c r="N162" s="1"/>
      <c r="O162" s="1"/>
      <c r="P162" s="1"/>
    </row>
    <row r="163" spans="1:17" ht="15" customHeight="1" x14ac:dyDescent="0.25">
      <c r="A163" s="37" t="s">
        <v>5</v>
      </c>
      <c r="B163" s="37"/>
      <c r="C163" s="37"/>
      <c r="D163" s="37"/>
      <c r="E163" s="37"/>
      <c r="F163" s="37"/>
      <c r="G163" s="37"/>
      <c r="H163" s="1"/>
      <c r="I163" s="1"/>
      <c r="J163" s="1"/>
      <c r="K163" s="1"/>
      <c r="L163" s="1"/>
      <c r="M163" s="1"/>
      <c r="N163" s="1"/>
      <c r="O163" s="1"/>
      <c r="P163" s="1"/>
    </row>
    <row r="164" spans="1:17" x14ac:dyDescent="0.25">
      <c r="A164" s="27"/>
      <c r="B164" s="27"/>
      <c r="C164" s="27"/>
      <c r="D164" s="27"/>
      <c r="E164" s="27"/>
      <c r="F164" s="27"/>
      <c r="G164" s="27"/>
      <c r="H164" s="1"/>
      <c r="I164" s="1"/>
      <c r="J164" s="1"/>
      <c r="K164" s="1"/>
      <c r="L164" s="1"/>
      <c r="M164" s="1"/>
      <c r="N164" s="1"/>
      <c r="O164" s="1"/>
      <c r="P164" s="1"/>
    </row>
    <row r="165" spans="1:17" x14ac:dyDescent="0.25">
      <c r="A165" s="27"/>
      <c r="B165" s="27"/>
      <c r="C165" s="27"/>
      <c r="D165" s="27"/>
      <c r="E165" s="27"/>
      <c r="F165" s="27"/>
      <c r="G165" s="27"/>
      <c r="H165" s="1"/>
      <c r="I165" s="1"/>
      <c r="J165" s="1"/>
      <c r="K165" s="1"/>
      <c r="L165" s="1"/>
      <c r="M165" s="1"/>
      <c r="N165" s="1"/>
      <c r="O165" s="1"/>
      <c r="P165" s="1"/>
    </row>
    <row r="166" spans="1:17" x14ac:dyDescent="0.25">
      <c r="A166" s="27"/>
      <c r="B166" s="27"/>
      <c r="C166" s="27"/>
      <c r="D166" s="27"/>
      <c r="E166" s="27"/>
      <c r="F166" s="27"/>
      <c r="G166" s="27"/>
      <c r="H166" s="1"/>
      <c r="I166" s="1"/>
      <c r="J166" s="1"/>
      <c r="K166" s="1"/>
      <c r="L166" s="1"/>
      <c r="M166" s="1"/>
      <c r="N166" s="1"/>
      <c r="O166" s="1"/>
      <c r="P166" s="1"/>
    </row>
    <row r="167" spans="1:17" x14ac:dyDescent="0.25">
      <c r="A167" s="1"/>
      <c r="B167" s="5"/>
      <c r="C167" s="28" t="str">
        <f>CONCATENATE($E$15, " with ",$E$36, " Socket per Node. Cores Per Socket Listed Below")</f>
        <v>SuperMicro MicroCloud with 1 Socket per Node. Cores Per Socket Listed Below</v>
      </c>
      <c r="D167" s="29"/>
      <c r="E167" s="29"/>
      <c r="F167" s="28" t="str">
        <f>CONCATENATE($F$15, " with ",$F$36, " Socket per Node. Cores Per Socket Listed Below")</f>
        <v>SuperMicro MicroBlade with 2 Socket per Node. Cores Per Socket Listed Below</v>
      </c>
      <c r="G167" s="29"/>
      <c r="H167" s="29"/>
      <c r="I167" s="1"/>
      <c r="J167" s="1"/>
      <c r="K167" s="1"/>
      <c r="L167" s="1"/>
      <c r="M167" s="1"/>
      <c r="N167" s="1"/>
      <c r="O167" s="1"/>
      <c r="P167" s="1"/>
    </row>
    <row r="168" spans="1:17" x14ac:dyDescent="0.25">
      <c r="A168" s="1"/>
      <c r="B168" s="5"/>
      <c r="C168" s="26">
        <f>$E$22</f>
        <v>8</v>
      </c>
      <c r="D168" s="26">
        <f>$E$27</f>
        <v>12</v>
      </c>
      <c r="E168" s="26">
        <f>$E$32</f>
        <v>22</v>
      </c>
      <c r="F168" s="26">
        <f>$F$22</f>
        <v>8</v>
      </c>
      <c r="G168" s="26">
        <f>$F$27</f>
        <v>12</v>
      </c>
      <c r="H168" s="26">
        <f>$F$32</f>
        <v>18</v>
      </c>
      <c r="I168" s="1"/>
      <c r="J168" s="1"/>
      <c r="K168" s="1"/>
      <c r="L168" s="1"/>
      <c r="M168" s="1"/>
      <c r="N168" s="1"/>
      <c r="O168" s="1"/>
      <c r="P168" s="1"/>
      <c r="Q168" s="1"/>
    </row>
    <row r="169" spans="1:17" x14ac:dyDescent="0.25">
      <c r="A169" s="34" t="s">
        <v>0</v>
      </c>
      <c r="B169" s="4">
        <v>3</v>
      </c>
      <c r="C169" s="12">
        <f>(C190)+C258+C281+C213</f>
        <v>43.994397860593509</v>
      </c>
      <c r="D169" s="12">
        <f t="shared" ref="D169:H169" si="15">(D190)+D258+D281+D213</f>
        <v>62.619120082815733</v>
      </c>
      <c r="E169" s="12">
        <f t="shared" si="15"/>
        <v>117.42745341614908</v>
      </c>
      <c r="F169" s="12">
        <f t="shared" si="15"/>
        <v>96.014069035021421</v>
      </c>
      <c r="G169" s="12">
        <f t="shared" si="15"/>
        <v>126.43480977576216</v>
      </c>
      <c r="H169" s="12">
        <f t="shared" si="15"/>
        <v>174.38073570168805</v>
      </c>
      <c r="I169" s="1"/>
      <c r="J169" s="1"/>
      <c r="K169" s="1"/>
      <c r="L169" s="1"/>
      <c r="M169" s="1"/>
      <c r="N169" s="1"/>
      <c r="O169" s="1"/>
      <c r="P169" s="1"/>
      <c r="Q169" s="1"/>
    </row>
    <row r="170" spans="1:17" x14ac:dyDescent="0.25">
      <c r="A170" s="35"/>
      <c r="B170" s="4">
        <v>4</v>
      </c>
      <c r="C170" s="12">
        <f t="shared" ref="C170:H170" si="16">(C191)+C259+C282+C214</f>
        <v>34.274216762792079</v>
      </c>
      <c r="D170" s="12">
        <f t="shared" si="16"/>
        <v>50.07775842945874</v>
      </c>
      <c r="E170" s="12">
        <f t="shared" si="16"/>
        <v>106.18817509612541</v>
      </c>
      <c r="F170" s="12">
        <f t="shared" si="16"/>
        <v>77.983933700464306</v>
      </c>
      <c r="G170" s="12">
        <f t="shared" si="16"/>
        <v>104.46948925601986</v>
      </c>
      <c r="H170" s="12">
        <f t="shared" si="16"/>
        <v>145.93393370046428</v>
      </c>
      <c r="I170" s="1"/>
      <c r="J170" s="1"/>
      <c r="K170" s="1"/>
      <c r="L170" s="1"/>
      <c r="M170" s="1"/>
      <c r="N170" s="1"/>
      <c r="O170" s="1"/>
      <c r="P170" s="1"/>
      <c r="Q170" s="1"/>
    </row>
    <row r="171" spans="1:17" x14ac:dyDescent="0.25">
      <c r="A171" s="35"/>
      <c r="B171" s="4">
        <v>5</v>
      </c>
      <c r="C171" s="12">
        <f t="shared" ref="C171:H171" si="17">(C192)+C260+C283+C215</f>
        <v>30.594531573498969</v>
      </c>
      <c r="D171" s="12">
        <f t="shared" si="17"/>
        <v>44.705364906832301</v>
      </c>
      <c r="E171" s="12">
        <f t="shared" si="17"/>
        <v>93.263698240165638</v>
      </c>
      <c r="F171" s="12">
        <f t="shared" si="17"/>
        <v>68.395808767951635</v>
      </c>
      <c r="G171" s="12">
        <f t="shared" si="17"/>
        <v>92.520253212396085</v>
      </c>
      <c r="H171" s="12">
        <f t="shared" si="17"/>
        <v>130.09580876795161</v>
      </c>
      <c r="I171" s="1"/>
      <c r="J171" s="1"/>
      <c r="K171" s="1"/>
      <c r="L171" s="1"/>
      <c r="M171" s="1"/>
      <c r="N171" s="1"/>
      <c r="O171" s="1"/>
      <c r="P171" s="1"/>
      <c r="Q171" s="1"/>
    </row>
    <row r="172" spans="1:17" x14ac:dyDescent="0.25">
      <c r="A172" s="35"/>
      <c r="B172" s="4">
        <v>6</v>
      </c>
      <c r="C172" s="12">
        <f t="shared" ref="C172:H172" si="18">(C193)+C261+C284+C216</f>
        <v>27.849103692201517</v>
      </c>
      <c r="D172" s="12">
        <f t="shared" si="18"/>
        <v>40.831464803312628</v>
      </c>
      <c r="E172" s="12">
        <f t="shared" si="18"/>
        <v>84.355075914423736</v>
      </c>
      <c r="F172" s="12">
        <f t="shared" si="18"/>
        <v>61.83669438145629</v>
      </c>
      <c r="G172" s="12">
        <f t="shared" si="18"/>
        <v>84.387064751826642</v>
      </c>
      <c r="H172" s="12">
        <f t="shared" si="18"/>
        <v>119.3700277147896</v>
      </c>
      <c r="I172" s="1"/>
      <c r="J172" s="1"/>
      <c r="K172" s="1"/>
      <c r="L172" s="1"/>
      <c r="M172" s="1"/>
      <c r="N172" s="1"/>
      <c r="O172" s="1"/>
      <c r="P172" s="1"/>
      <c r="Q172" s="1"/>
    </row>
    <row r="173" spans="1:17" x14ac:dyDescent="0.25">
      <c r="A173" s="35"/>
      <c r="B173" s="4">
        <v>7</v>
      </c>
      <c r="C173" s="12">
        <f t="shared" ref="C173:H173" si="19">(C194)+C262+C285+C217</f>
        <v>25.540354185152321</v>
      </c>
      <c r="D173" s="12">
        <f t="shared" si="19"/>
        <v>37.662377994676127</v>
      </c>
      <c r="E173" s="12">
        <f t="shared" si="19"/>
        <v>77.454044661342806</v>
      </c>
      <c r="F173" s="12">
        <f t="shared" si="19"/>
        <v>56.797808012093725</v>
      </c>
      <c r="G173" s="12">
        <f t="shared" si="19"/>
        <v>78.115268329554027</v>
      </c>
      <c r="H173" s="12">
        <f t="shared" si="19"/>
        <v>111.083522297808</v>
      </c>
      <c r="I173" s="1"/>
      <c r="J173" s="1"/>
      <c r="K173" s="1"/>
      <c r="L173" s="1"/>
      <c r="M173" s="1"/>
      <c r="N173" s="1"/>
      <c r="O173" s="1"/>
      <c r="P173" s="1"/>
      <c r="Q173" s="1"/>
    </row>
    <row r="174" spans="1:17" x14ac:dyDescent="0.25">
      <c r="A174" s="35"/>
      <c r="B174" s="4">
        <v>8</v>
      </c>
      <c r="C174" s="12">
        <f t="shared" ref="C174:H174" si="20">(C195)+C263+C286+C218</f>
        <v>22.192799991373363</v>
      </c>
      <c r="D174" s="12">
        <f t="shared" si="20"/>
        <v>32.799570824706691</v>
      </c>
      <c r="E174" s="12">
        <f t="shared" si="20"/>
        <v>67.61727915804002</v>
      </c>
      <c r="F174" s="12">
        <f t="shared" si="20"/>
        <v>49.60950491307635</v>
      </c>
      <c r="G174" s="12">
        <f t="shared" si="20"/>
        <v>68.262282690854107</v>
      </c>
      <c r="H174" s="12">
        <f t="shared" si="20"/>
        <v>97.109504913076321</v>
      </c>
      <c r="I174" s="1"/>
      <c r="J174" s="1"/>
      <c r="K174" s="1"/>
      <c r="L174" s="1"/>
      <c r="M174" s="1"/>
      <c r="N174" s="1"/>
      <c r="O174" s="1"/>
      <c r="P174" s="1"/>
      <c r="Q174" s="1"/>
    </row>
    <row r="175" spans="1:17" x14ac:dyDescent="0.25">
      <c r="A175" s="35"/>
      <c r="B175" s="4">
        <v>10</v>
      </c>
      <c r="C175" s="12">
        <f t="shared" ref="C175:H175" si="21">(C196)+C264+C287+C219</f>
        <v>17.692236024844718</v>
      </c>
      <c r="D175" s="12">
        <f t="shared" si="21"/>
        <v>26.177652691511391</v>
      </c>
      <c r="E175" s="12">
        <f t="shared" si="21"/>
        <v>54.031819358178055</v>
      </c>
      <c r="F175" s="12">
        <f t="shared" si="21"/>
        <v>39.652173091458806</v>
      </c>
      <c r="G175" s="12">
        <f t="shared" si="21"/>
        <v>54.57439531368103</v>
      </c>
      <c r="H175" s="12">
        <f t="shared" si="21"/>
        <v>77.652173091458806</v>
      </c>
      <c r="I175" s="1"/>
      <c r="J175" s="1"/>
      <c r="K175" s="1"/>
      <c r="L175" s="1"/>
      <c r="M175" s="1"/>
      <c r="N175" s="1"/>
      <c r="O175" s="1"/>
      <c r="P175" s="1"/>
      <c r="Q175" s="1"/>
    </row>
    <row r="176" spans="1:17" x14ac:dyDescent="0.25">
      <c r="A176" s="35"/>
      <c r="B176" s="4">
        <v>14</v>
      </c>
      <c r="C176" s="12">
        <f t="shared" ref="C176:H176" si="22">(C197)+C265+C288+C220</f>
        <v>12.77017709257616</v>
      </c>
      <c r="D176" s="12">
        <f t="shared" si="22"/>
        <v>18.831188997338064</v>
      </c>
      <c r="E176" s="12">
        <f t="shared" si="22"/>
        <v>38.727022330671403</v>
      </c>
      <c r="F176" s="12">
        <f t="shared" si="22"/>
        <v>28.398904006046862</v>
      </c>
      <c r="G176" s="12">
        <f t="shared" si="22"/>
        <v>39.057634164777014</v>
      </c>
      <c r="H176" s="12">
        <f t="shared" si="22"/>
        <v>55.541761148904001</v>
      </c>
      <c r="I176" s="1"/>
      <c r="J176" s="1"/>
      <c r="K176" s="1"/>
      <c r="L176" s="1"/>
      <c r="M176" s="1"/>
      <c r="N176" s="1"/>
      <c r="O176" s="1"/>
      <c r="P176" s="1"/>
      <c r="Q176" s="1"/>
    </row>
    <row r="177" spans="1:17" x14ac:dyDescent="0.25">
      <c r="A177" s="35"/>
      <c r="B177" s="4">
        <v>18</v>
      </c>
      <c r="C177" s="12">
        <f t="shared" ref="C177:H177" si="23">(C198)+C266+C289+C221</f>
        <v>10.009864921210031</v>
      </c>
      <c r="D177" s="12">
        <f t="shared" si="23"/>
        <v>14.723985291580401</v>
      </c>
      <c r="E177" s="12">
        <f t="shared" si="23"/>
        <v>30.19852232861744</v>
      </c>
      <c r="F177" s="12">
        <f t="shared" si="23"/>
        <v>22.132324997900398</v>
      </c>
      <c r="G177" s="12">
        <f t="shared" si="23"/>
        <v>30.422448454690521</v>
      </c>
      <c r="H177" s="12">
        <f t="shared" si="23"/>
        <v>43.243436109011505</v>
      </c>
      <c r="I177" s="1"/>
      <c r="J177" s="1"/>
      <c r="K177" s="1"/>
      <c r="L177" s="1"/>
      <c r="M177" s="1"/>
      <c r="N177" s="1"/>
      <c r="O177" s="1"/>
      <c r="P177" s="1"/>
      <c r="Q177" s="1"/>
    </row>
    <row r="178" spans="1:17" x14ac:dyDescent="0.25">
      <c r="A178" s="35"/>
      <c r="B178" s="4">
        <v>24</v>
      </c>
      <c r="C178" s="12">
        <f t="shared" ref="C178:H178" si="24">(C199)+C267+C290+C222</f>
        <v>7.6042798913043477</v>
      </c>
      <c r="D178" s="12">
        <f t="shared" si="24"/>
        <v>11.139870169082126</v>
      </c>
      <c r="E178" s="12">
        <f t="shared" si="24"/>
        <v>22.745772946859905</v>
      </c>
      <c r="F178" s="12">
        <f t="shared" si="24"/>
        <v>16.654604434366341</v>
      </c>
      <c r="G178" s="12">
        <f t="shared" si="24"/>
        <v>22.872197026958929</v>
      </c>
      <c r="H178" s="12">
        <f t="shared" si="24"/>
        <v>32.48793776769967</v>
      </c>
      <c r="I178" s="1"/>
      <c r="J178" s="1"/>
      <c r="K178" s="1"/>
      <c r="L178" s="1"/>
      <c r="M178" s="1"/>
      <c r="N178" s="1"/>
      <c r="O178" s="1"/>
      <c r="P178" s="1"/>
      <c r="Q178" s="1"/>
    </row>
    <row r="179" spans="1:17" x14ac:dyDescent="0.25">
      <c r="A179" s="35"/>
      <c r="B179" s="4">
        <v>28</v>
      </c>
      <c r="C179" s="12">
        <f t="shared" ref="C179:H179" si="25">(C200)+C268+C291+C223</f>
        <v>6.5445273217982844</v>
      </c>
      <c r="D179" s="12">
        <f t="shared" si="25"/>
        <v>9.5750332741792352</v>
      </c>
      <c r="E179" s="12">
        <f t="shared" si="25"/>
        <v>19.522949940845905</v>
      </c>
      <c r="F179" s="12">
        <f t="shared" si="25"/>
        <v>14.290559874743549</v>
      </c>
      <c r="G179" s="12">
        <f t="shared" si="25"/>
        <v>19.619924954108622</v>
      </c>
      <c r="H179" s="12">
        <f t="shared" si="25"/>
        <v>27.861988446172116</v>
      </c>
      <c r="I179" s="1"/>
      <c r="J179" s="1"/>
      <c r="K179" s="1"/>
      <c r="L179" s="1"/>
      <c r="M179" s="1"/>
      <c r="N179" s="1"/>
      <c r="O179" s="1"/>
      <c r="P179" s="1"/>
      <c r="Q179" s="1"/>
    </row>
    <row r="180" spans="1:17" x14ac:dyDescent="0.25">
      <c r="A180" s="35"/>
      <c r="B180" s="4">
        <v>32</v>
      </c>
      <c r="C180" s="12">
        <f t="shared" ref="C180:H180" si="26">(C201)+C269+C292+C224</f>
        <v>5.7234286037784692</v>
      </c>
      <c r="D180" s="12">
        <f t="shared" si="26"/>
        <v>8.3751213121118013</v>
      </c>
      <c r="E180" s="12">
        <f t="shared" si="26"/>
        <v>17.079548395445133</v>
      </c>
      <c r="F180" s="12">
        <f t="shared" si="26"/>
        <v>12.502506860232018</v>
      </c>
      <c r="G180" s="12">
        <f t="shared" si="26"/>
        <v>17.165701304676457</v>
      </c>
      <c r="H180" s="12">
        <f t="shared" si="26"/>
        <v>24.37750686023201</v>
      </c>
      <c r="I180" s="1"/>
      <c r="J180" s="1"/>
      <c r="K180" s="1"/>
      <c r="L180" s="1"/>
      <c r="M180" s="1"/>
      <c r="N180" s="1"/>
      <c r="O180" s="1"/>
      <c r="P180" s="1"/>
      <c r="Q180" s="1"/>
    </row>
    <row r="181" spans="1:17" s="18" customFormat="1" x14ac:dyDescent="0.25">
      <c r="A181" s="35"/>
      <c r="B181" s="4">
        <v>36</v>
      </c>
      <c r="C181" s="12">
        <f t="shared" ref="C181:H181" si="27">(C202)+C270+C293+C225</f>
        <v>5.0854183809346853</v>
      </c>
      <c r="D181" s="12">
        <f t="shared" si="27"/>
        <v>7.4424785661198705</v>
      </c>
      <c r="E181" s="12">
        <f t="shared" si="27"/>
        <v>15.17974708463839</v>
      </c>
      <c r="F181" s="12">
        <f t="shared" si="27"/>
        <v>11.112154453424296</v>
      </c>
      <c r="G181" s="12">
        <f t="shared" si="27"/>
        <v>15.257216181819357</v>
      </c>
      <c r="H181" s="12">
        <f t="shared" si="27"/>
        <v>21.667710008979849</v>
      </c>
      <c r="I181" s="1"/>
      <c r="J181" s="1"/>
      <c r="K181" s="1"/>
      <c r="L181" s="1"/>
      <c r="M181" s="1"/>
      <c r="N181" s="1"/>
      <c r="O181" s="1"/>
      <c r="P181" s="1"/>
      <c r="Q181" s="1"/>
    </row>
    <row r="182" spans="1:17" s="18" customFormat="1" x14ac:dyDescent="0.25">
      <c r="A182" s="35"/>
      <c r="B182" s="4">
        <v>40</v>
      </c>
      <c r="C182" s="12">
        <f t="shared" ref="C182:H182" si="28">(C203)+C271+C294+C226</f>
        <v>4.5753963420075676</v>
      </c>
      <c r="D182" s="12">
        <f t="shared" si="28"/>
        <v>6.6967505086742349</v>
      </c>
      <c r="E182" s="12">
        <f t="shared" si="28"/>
        <v>13.660292175340901</v>
      </c>
      <c r="F182" s="12">
        <f t="shared" si="28"/>
        <v>10.000093179034065</v>
      </c>
      <c r="G182" s="12">
        <f t="shared" si="28"/>
        <v>13.730648734589622</v>
      </c>
      <c r="H182" s="12">
        <f t="shared" si="28"/>
        <v>19.500093179034064</v>
      </c>
      <c r="I182" s="1"/>
      <c r="J182" s="1"/>
      <c r="K182" s="1"/>
      <c r="L182" s="1"/>
      <c r="M182" s="1"/>
      <c r="N182" s="1"/>
      <c r="O182" s="1"/>
      <c r="P182" s="1"/>
      <c r="Q182" s="1"/>
    </row>
    <row r="183" spans="1:17" s="18" customFormat="1" x14ac:dyDescent="0.25">
      <c r="A183" s="35"/>
      <c r="B183" s="4">
        <v>46</v>
      </c>
      <c r="C183" s="12">
        <f t="shared" ref="C183:H183" si="29">(C204)+C272+C295+C227</f>
        <v>3.6439514132685211</v>
      </c>
      <c r="D183" s="12">
        <f t="shared" si="29"/>
        <v>5.4886072103699703</v>
      </c>
      <c r="E183" s="12">
        <f t="shared" si="29"/>
        <v>11.543860833558375</v>
      </c>
      <c r="F183" s="12">
        <f t="shared" si="29"/>
        <v>8.5045022840053885</v>
      </c>
      <c r="G183" s="12">
        <f t="shared" si="29"/>
        <v>11.748463636662395</v>
      </c>
      <c r="H183" s="12">
        <f t="shared" si="29"/>
        <v>16.765371849222781</v>
      </c>
      <c r="I183" s="1"/>
      <c r="J183" s="1"/>
      <c r="K183" s="1"/>
      <c r="L183" s="1"/>
      <c r="M183" s="1"/>
      <c r="N183" s="1"/>
      <c r="O183" s="1"/>
      <c r="P183" s="1"/>
      <c r="Q183" s="1"/>
    </row>
    <row r="184" spans="1:17" s="18" customFormat="1" x14ac:dyDescent="0.25">
      <c r="A184" s="35"/>
      <c r="B184" s="4">
        <v>52</v>
      </c>
      <c r="C184" s="12">
        <f t="shared" ref="C184:H184" si="30">(C205)+C273+C296+C228</f>
        <v>3.2234954809683072</v>
      </c>
      <c r="D184" s="12">
        <f t="shared" si="30"/>
        <v>4.8553063784042045</v>
      </c>
      <c r="E184" s="12">
        <f t="shared" si="30"/>
        <v>10.211876891224717</v>
      </c>
      <c r="F184" s="12">
        <f t="shared" si="30"/>
        <v>7.5232135589278446</v>
      </c>
      <c r="G184" s="12">
        <f t="shared" si="30"/>
        <v>10.392871678585966</v>
      </c>
      <c r="H184" s="12">
        <f t="shared" si="30"/>
        <v>14.830905866620151</v>
      </c>
      <c r="I184" s="1"/>
      <c r="J184" s="1"/>
      <c r="K184" s="1"/>
      <c r="L184" s="1"/>
      <c r="M184" s="1"/>
      <c r="N184" s="1"/>
      <c r="O184" s="1"/>
      <c r="P184" s="1"/>
      <c r="Q184" s="1"/>
    </row>
    <row r="185" spans="1:17" s="18" customFormat="1" x14ac:dyDescent="0.25">
      <c r="A185" s="35"/>
      <c r="B185" s="4">
        <v>58</v>
      </c>
      <c r="C185" s="12">
        <f t="shared" ref="C185:H185" si="31">(C206)+C274+C297+C229</f>
        <v>2.8900304312129648</v>
      </c>
      <c r="D185" s="12">
        <f t="shared" si="31"/>
        <v>4.3530333047761838</v>
      </c>
      <c r="E185" s="12">
        <f t="shared" si="31"/>
        <v>9.1554758335118152</v>
      </c>
      <c r="F185" s="12">
        <f t="shared" si="31"/>
        <v>6.7449500873146198</v>
      </c>
      <c r="G185" s="12">
        <f t="shared" si="31"/>
        <v>9.3177470221805194</v>
      </c>
      <c r="H185" s="12">
        <f t="shared" si="31"/>
        <v>13.296674225245654</v>
      </c>
      <c r="I185" s="1"/>
      <c r="J185" s="1"/>
      <c r="K185" s="1"/>
      <c r="L185" s="1"/>
      <c r="M185" s="1"/>
      <c r="N185" s="1"/>
      <c r="O185" s="1"/>
      <c r="P185" s="1"/>
      <c r="Q185" s="1"/>
    </row>
    <row r="186" spans="1:17" s="18" customFormat="1" x14ac:dyDescent="0.25">
      <c r="A186" s="15"/>
      <c r="B186" s="16"/>
      <c r="C186" s="17"/>
      <c r="D186" s="17"/>
      <c r="E186" s="17"/>
      <c r="F186" s="17"/>
      <c r="G186" s="17"/>
      <c r="H186" s="1"/>
      <c r="I186" s="1"/>
      <c r="J186" s="1"/>
      <c r="K186" s="1"/>
      <c r="L186" s="1"/>
      <c r="M186" s="1"/>
      <c r="N186" s="1"/>
      <c r="O186" s="1"/>
      <c r="P186" s="1"/>
      <c r="Q186" s="1"/>
    </row>
    <row r="187" spans="1:17" ht="43.5" customHeight="1" x14ac:dyDescent="0.25">
      <c r="A187" s="27" t="s">
        <v>54</v>
      </c>
      <c r="B187" s="27"/>
      <c r="C187" s="27"/>
      <c r="D187" s="27"/>
      <c r="E187" s="27"/>
      <c r="F187" s="27"/>
      <c r="G187" s="27"/>
      <c r="H187" s="1"/>
      <c r="I187" s="1"/>
      <c r="J187" s="1"/>
      <c r="K187" s="1"/>
      <c r="L187" s="1"/>
      <c r="M187" s="1"/>
      <c r="N187" s="1"/>
      <c r="O187" s="1"/>
      <c r="P187" s="1"/>
      <c r="Q187" s="1"/>
    </row>
    <row r="188" spans="1:17" ht="31.5" customHeight="1" x14ac:dyDescent="0.25">
      <c r="A188" s="1"/>
      <c r="B188" s="5"/>
      <c r="C188" s="28" t="str">
        <f>CONCATENATE($E$15, " with ",$E$36, " Socket per Node. Cores Per Socket Listed Below")</f>
        <v>SuperMicro MicroCloud with 1 Socket per Node. Cores Per Socket Listed Below</v>
      </c>
      <c r="D188" s="29"/>
      <c r="E188" s="29"/>
      <c r="F188" s="28" t="str">
        <f>CONCATENATE($F$15, " with ",$F$36, " Socket per Node. Cores Per Socket Listed Below")</f>
        <v>SuperMicro MicroBlade with 2 Socket per Node. Cores Per Socket Listed Below</v>
      </c>
      <c r="G188" s="29"/>
      <c r="H188" s="29"/>
    </row>
    <row r="189" spans="1:17" x14ac:dyDescent="0.25">
      <c r="A189" s="1"/>
      <c r="B189" s="5"/>
      <c r="C189" s="26">
        <f>$E$22</f>
        <v>8</v>
      </c>
      <c r="D189" s="26">
        <f>$E$27</f>
        <v>12</v>
      </c>
      <c r="E189" s="26">
        <f>$E$32</f>
        <v>22</v>
      </c>
      <c r="F189" s="26">
        <f>$F$22</f>
        <v>8</v>
      </c>
      <c r="G189" s="26">
        <f>$F$27</f>
        <v>12</v>
      </c>
      <c r="H189" s="26">
        <f>$F$32</f>
        <v>18</v>
      </c>
      <c r="I189" s="1"/>
    </row>
    <row r="190" spans="1:17" x14ac:dyDescent="0.25">
      <c r="A190" s="34" t="s">
        <v>0</v>
      </c>
      <c r="B190" s="4">
        <v>3</v>
      </c>
      <c r="C190" s="38">
        <f>($E$12*($B190/2)*C$189*$E$36)/$B190</f>
        <v>14.68</v>
      </c>
      <c r="D190" s="38">
        <f>($E$12*($B190/2)*D$189*$E$36)/$B190</f>
        <v>22.02</v>
      </c>
      <c r="E190" s="38">
        <f>($E$12*($B190/2)*E$189*$E$36)/$B190</f>
        <v>40.369999999999997</v>
      </c>
      <c r="F190" s="38">
        <f>($E$12*($B190/2)*F$189*$F$36)/$B190</f>
        <v>29.36</v>
      </c>
      <c r="G190" s="38">
        <f>($E$12*($B190/2)*G$189*$F$36)/$B190</f>
        <v>44.04</v>
      </c>
      <c r="H190" s="38">
        <f>($E$12*($B190/2)*H$189*$F$36)/$B190</f>
        <v>66.06</v>
      </c>
      <c r="I190" s="1"/>
    </row>
    <row r="191" spans="1:17" x14ac:dyDescent="0.25">
      <c r="A191" s="35"/>
      <c r="B191" s="4">
        <v>4</v>
      </c>
      <c r="C191" s="38">
        <f>($E$12*($B191/2)*C$189*$E$36)/$B191</f>
        <v>14.68</v>
      </c>
      <c r="D191" s="38">
        <f>($E$12*($B191/2)*D$189*$E$36)/$B191</f>
        <v>22.02</v>
      </c>
      <c r="E191" s="38">
        <f>($E$12*($B191/2)*E$189*$E$36)/$B191</f>
        <v>40.369999999999997</v>
      </c>
      <c r="F191" s="38">
        <f>($E$12*($B191/2)*F$189*$F$36)/$B191</f>
        <v>29.36</v>
      </c>
      <c r="G191" s="38">
        <f>($E$12*($B191/2)*G$189*$F$36)/$B191</f>
        <v>44.04</v>
      </c>
      <c r="H191" s="38">
        <f>($E$12*($B191/2)*H$189*$F$36)/$B191</f>
        <v>66.06</v>
      </c>
      <c r="I191" s="1"/>
    </row>
    <row r="192" spans="1:17" x14ac:dyDescent="0.25">
      <c r="A192" s="35"/>
      <c r="B192" s="4">
        <v>5</v>
      </c>
      <c r="C192" s="38">
        <f>($E$12*($B192/2)*C$189*$E$36)/$B192</f>
        <v>14.680000000000001</v>
      </c>
      <c r="D192" s="38">
        <f>($E$12*($B192/2)*D$189*$E$36)/$B192</f>
        <v>22.020000000000003</v>
      </c>
      <c r="E192" s="38">
        <f>($E$12*($B192/2)*E$189*$E$36)/$B192</f>
        <v>40.370000000000005</v>
      </c>
      <c r="F192" s="38">
        <f>($E$12*($B192/2)*F$189*$F$36)/$B192</f>
        <v>29.360000000000003</v>
      </c>
      <c r="G192" s="38">
        <f>($E$12*($B192/2)*G$189*$F$36)/$B192</f>
        <v>44.040000000000006</v>
      </c>
      <c r="H192" s="38">
        <f>($E$12*($B192/2)*H$189*$F$36)/$B192</f>
        <v>66.06</v>
      </c>
      <c r="I192" s="1"/>
    </row>
    <row r="193" spans="1:9" x14ac:dyDescent="0.25">
      <c r="A193" s="35"/>
      <c r="B193" s="4">
        <v>6</v>
      </c>
      <c r="C193" s="38">
        <f>($E$12*($B193/2)*C$189*$E$36)/$B193</f>
        <v>14.68</v>
      </c>
      <c r="D193" s="38">
        <f>($E$12*($B193/2)*D$189*$E$36)/$B193</f>
        <v>22.02</v>
      </c>
      <c r="E193" s="38">
        <f>($E$12*($B193/2)*E$189*$E$36)/$B193</f>
        <v>40.369999999999997</v>
      </c>
      <c r="F193" s="38">
        <f>($E$12*($B193/2)*F$189*$F$36)/$B193</f>
        <v>29.36</v>
      </c>
      <c r="G193" s="38">
        <f>($E$12*($B193/2)*G$189*$F$36)/$B193</f>
        <v>44.04</v>
      </c>
      <c r="H193" s="38">
        <f>($E$12*($B193/2)*H$189*$F$36)/$B193</f>
        <v>66.06</v>
      </c>
      <c r="I193" s="1"/>
    </row>
    <row r="194" spans="1:9" x14ac:dyDescent="0.25">
      <c r="A194" s="35"/>
      <c r="B194" s="4">
        <v>7</v>
      </c>
      <c r="C194" s="7">
        <f>($E$11*$E$36*(C$189/2))/$B194</f>
        <v>14.571428571428571</v>
      </c>
      <c r="D194" s="7">
        <f>($E$11*$E$36*(D$189/2))/$B194</f>
        <v>21.857142857142858</v>
      </c>
      <c r="E194" s="7">
        <f>($E$11*$E$36*(E$189/2))/$B194</f>
        <v>40.071428571428569</v>
      </c>
      <c r="F194" s="7">
        <f>($E$11*$F$36*(F$189/2))/$B194</f>
        <v>29.142857142857142</v>
      </c>
      <c r="G194" s="7">
        <f>($E$11*$F$36*(G$189/2))/$B194</f>
        <v>43.714285714285715</v>
      </c>
      <c r="H194" s="7">
        <f>($E$11*$F$36*(H$189/2))/$B194</f>
        <v>65.571428571428569</v>
      </c>
      <c r="I194" s="1"/>
    </row>
    <row r="195" spans="1:9" x14ac:dyDescent="0.25">
      <c r="A195" s="35"/>
      <c r="B195" s="4">
        <v>8</v>
      </c>
      <c r="C195" s="7">
        <f>($E$11*$E$36*(C$189/2))/$B195</f>
        <v>12.75</v>
      </c>
      <c r="D195" s="7">
        <f>($E$11*$E$36*(D$189/2))/$B195</f>
        <v>19.125</v>
      </c>
      <c r="E195" s="7">
        <f>($E$11*$E$36*(E$189/2))/$B195</f>
        <v>35.0625</v>
      </c>
      <c r="F195" s="7">
        <f>($E$11*$F$36*(F$189/2))/$B195</f>
        <v>25.5</v>
      </c>
      <c r="G195" s="7">
        <f>($E$11*$F$36*(G$189/2))/$B195</f>
        <v>38.25</v>
      </c>
      <c r="H195" s="7">
        <f>($E$11*$F$36*(H$189/2))/$B195</f>
        <v>57.375</v>
      </c>
      <c r="I195" s="1"/>
    </row>
    <row r="196" spans="1:9" x14ac:dyDescent="0.25">
      <c r="A196" s="35"/>
      <c r="B196" s="4">
        <v>10</v>
      </c>
      <c r="C196" s="7">
        <f>($E$11*$E$36*(C$189/2))/$B196</f>
        <v>10.199999999999999</v>
      </c>
      <c r="D196" s="7">
        <f>($E$11*$E$36*(D$189/2))/$B196</f>
        <v>15.3</v>
      </c>
      <c r="E196" s="7">
        <f>($E$11*$E$36*(E$189/2))/$B196</f>
        <v>28.05</v>
      </c>
      <c r="F196" s="7">
        <f>($E$11*$F$36*(F$189/2))/$B196</f>
        <v>20.399999999999999</v>
      </c>
      <c r="G196" s="7">
        <f>($E$11*$F$36*(G$189/2))/$B196</f>
        <v>30.6</v>
      </c>
      <c r="H196" s="7">
        <f>($E$11*$F$36*(H$189/2))/$B196</f>
        <v>45.9</v>
      </c>
      <c r="I196" s="1"/>
    </row>
    <row r="197" spans="1:9" x14ac:dyDescent="0.25">
      <c r="A197" s="35"/>
      <c r="B197" s="4">
        <v>14</v>
      </c>
      <c r="C197" s="7">
        <f>($E$11*$E$36*(C$189/2))/$B197</f>
        <v>7.2857142857142856</v>
      </c>
      <c r="D197" s="7">
        <f>($E$11*$E$36*(D$189/2))/$B197</f>
        <v>10.928571428571429</v>
      </c>
      <c r="E197" s="7">
        <f>($E$11*$E$36*(E$189/2))/$B197</f>
        <v>20.035714285714285</v>
      </c>
      <c r="F197" s="7">
        <f>($E$11*$F$36*(F$189/2))/$B197</f>
        <v>14.571428571428571</v>
      </c>
      <c r="G197" s="7">
        <f>($E$11*$F$36*(G$189/2))/$B197</f>
        <v>21.857142857142858</v>
      </c>
      <c r="H197" s="7">
        <f>($E$11*$F$36*(H$189/2))/$B197</f>
        <v>32.785714285714285</v>
      </c>
      <c r="I197" s="1"/>
    </row>
    <row r="198" spans="1:9" x14ac:dyDescent="0.25">
      <c r="A198" s="35"/>
      <c r="B198" s="4">
        <v>18</v>
      </c>
      <c r="C198" s="7">
        <f>($E$11*$E$36*(C$189/2))/$B198</f>
        <v>5.666666666666667</v>
      </c>
      <c r="D198" s="7">
        <f>($E$11*$E$36*(D$189/2))/$B198</f>
        <v>8.5</v>
      </c>
      <c r="E198" s="7">
        <f>($E$11*$E$36*(E$189/2))/$B198</f>
        <v>15.583333333333334</v>
      </c>
      <c r="F198" s="7">
        <f>($E$11*$F$36*(F$189/2))/$B198</f>
        <v>11.333333333333334</v>
      </c>
      <c r="G198" s="7">
        <f>($E$11*$F$36*(G$189/2))/$B198</f>
        <v>17</v>
      </c>
      <c r="H198" s="7">
        <f>($E$11*$F$36*(H$189/2))/$B198</f>
        <v>25.5</v>
      </c>
      <c r="I198" s="1"/>
    </row>
    <row r="199" spans="1:9" x14ac:dyDescent="0.25">
      <c r="A199" s="35"/>
      <c r="B199" s="4">
        <v>24</v>
      </c>
      <c r="C199" s="7">
        <f>($E$11*$E$36*(C$189/2))/$B199</f>
        <v>4.25</v>
      </c>
      <c r="D199" s="7">
        <f>($E$11*$E$36*(D$189/2))/$B199</f>
        <v>6.375</v>
      </c>
      <c r="E199" s="7">
        <f>($E$11*$E$36*(E$189/2))/$B199</f>
        <v>11.6875</v>
      </c>
      <c r="F199" s="7">
        <f>($E$11*$F$36*(F$189/2))/$B199</f>
        <v>8.5</v>
      </c>
      <c r="G199" s="7">
        <f>($E$11*$F$36*(G$189/2))/$B199</f>
        <v>12.75</v>
      </c>
      <c r="H199" s="7">
        <f>($E$11*$F$36*(H$189/2))/$B199</f>
        <v>19.125</v>
      </c>
      <c r="I199" s="1"/>
    </row>
    <row r="200" spans="1:9" x14ac:dyDescent="0.25">
      <c r="A200" s="35"/>
      <c r="B200" s="4">
        <v>28</v>
      </c>
      <c r="C200" s="7">
        <f>($E$11*$E$36*(C$189/2))/$B200</f>
        <v>3.6428571428571428</v>
      </c>
      <c r="D200" s="7">
        <f>($E$11*$E$36*(D$189/2))/$B200</f>
        <v>5.4642857142857144</v>
      </c>
      <c r="E200" s="7">
        <f>($E$11*$E$36*(E$189/2))/$B200</f>
        <v>10.017857142857142</v>
      </c>
      <c r="F200" s="7">
        <f>($E$11*$F$36*(F$189/2))/$B200</f>
        <v>7.2857142857142856</v>
      </c>
      <c r="G200" s="7">
        <f>($E$11*$F$36*(G$189/2))/$B200</f>
        <v>10.928571428571429</v>
      </c>
      <c r="H200" s="7">
        <f>($E$11*$F$36*(H$189/2))/$B200</f>
        <v>16.392857142857142</v>
      </c>
      <c r="I200" s="1"/>
    </row>
    <row r="201" spans="1:9" x14ac:dyDescent="0.25">
      <c r="A201" s="35"/>
      <c r="B201" s="4">
        <v>32</v>
      </c>
      <c r="C201" s="7">
        <f>($E$11*$E$36*(C$189/2))/$B201</f>
        <v>3.1875</v>
      </c>
      <c r="D201" s="7">
        <f>($E$11*$E$36*(D$189/2))/$B201</f>
        <v>4.78125</v>
      </c>
      <c r="E201" s="7">
        <f>($E$11*$E$36*(E$189/2))/$B201</f>
        <v>8.765625</v>
      </c>
      <c r="F201" s="7">
        <f>($E$11*$F$36*(F$189/2))/$B201</f>
        <v>6.375</v>
      </c>
      <c r="G201" s="7">
        <f>($E$11*$F$36*(G$189/2))/$B201</f>
        <v>9.5625</v>
      </c>
      <c r="H201" s="7">
        <f>($E$11*$F$36*(H$189/2))/$B201</f>
        <v>14.34375</v>
      </c>
      <c r="I201" s="1"/>
    </row>
    <row r="202" spans="1:9" x14ac:dyDescent="0.25">
      <c r="A202" s="35"/>
      <c r="B202" s="4">
        <v>36</v>
      </c>
      <c r="C202" s="7">
        <f>($E$11*$E$36*(C$189/2))/$B202</f>
        <v>2.8333333333333335</v>
      </c>
      <c r="D202" s="7">
        <f>($E$11*$E$36*(D$189/2))/$B202</f>
        <v>4.25</v>
      </c>
      <c r="E202" s="7">
        <f>($E$11*$E$36*(E$189/2))/$B202</f>
        <v>7.791666666666667</v>
      </c>
      <c r="F202" s="7">
        <f>($E$11*$F$36*(F$189/2))/$B202</f>
        <v>5.666666666666667</v>
      </c>
      <c r="G202" s="7">
        <f>($E$11*$F$36*(G$189/2))/$B202</f>
        <v>8.5</v>
      </c>
      <c r="H202" s="7">
        <f>($E$11*$F$36*(H$189/2))/$B202</f>
        <v>12.75</v>
      </c>
    </row>
    <row r="203" spans="1:9" x14ac:dyDescent="0.25">
      <c r="A203" s="35"/>
      <c r="B203" s="4">
        <v>40</v>
      </c>
      <c r="C203" s="7">
        <f>($E$11*$E$36*(C$189/2))/$B203</f>
        <v>2.5499999999999998</v>
      </c>
      <c r="D203" s="7">
        <f>($E$11*$E$36*(D$189/2))/$B203</f>
        <v>3.8250000000000002</v>
      </c>
      <c r="E203" s="7">
        <f>($E$11*$E$36*(E$189/2))/$B203</f>
        <v>7.0125000000000002</v>
      </c>
      <c r="F203" s="7">
        <f>($E$11*$F$36*(F$189/2))/$B203</f>
        <v>5.0999999999999996</v>
      </c>
      <c r="G203" s="7">
        <f>($E$11*$F$36*(G$189/2))/$B203</f>
        <v>7.65</v>
      </c>
      <c r="H203" s="7">
        <f>($E$11*$F$36*(H$189/2))/$B203</f>
        <v>11.475</v>
      </c>
    </row>
    <row r="204" spans="1:9" x14ac:dyDescent="0.25">
      <c r="A204" s="35"/>
      <c r="B204" s="4">
        <v>46</v>
      </c>
      <c r="C204" s="7">
        <f>($E$11*$E$36*(C$189/2))/$B204</f>
        <v>2.2173913043478262</v>
      </c>
      <c r="D204" s="7">
        <f>($E$11*$E$36*(D$189/2))/$B204</f>
        <v>3.3260869565217392</v>
      </c>
      <c r="E204" s="7">
        <f>($E$11*$E$36*(E$189/2))/$B204</f>
        <v>6.0978260869565215</v>
      </c>
      <c r="F204" s="7">
        <f>($E$11*$F$36*(F$189/2))/$B204</f>
        <v>4.4347826086956523</v>
      </c>
      <c r="G204" s="7">
        <f>($E$11*$F$36*(G$189/2))/$B204</f>
        <v>6.6521739130434785</v>
      </c>
      <c r="H204" s="7">
        <f>($E$11*$F$36*(H$189/2))/$B204</f>
        <v>9.9782608695652169</v>
      </c>
    </row>
    <row r="205" spans="1:9" x14ac:dyDescent="0.25">
      <c r="A205" s="35"/>
      <c r="B205" s="4">
        <v>52</v>
      </c>
      <c r="C205" s="7">
        <f>($E$11*$E$36*(C$189/2))/$B205</f>
        <v>1.9615384615384615</v>
      </c>
      <c r="D205" s="7">
        <f>($E$11*$E$36*(D$189/2))/$B205</f>
        <v>2.9423076923076925</v>
      </c>
      <c r="E205" s="7">
        <f>($E$11*$E$36*(E$189/2))/$B205</f>
        <v>5.3942307692307692</v>
      </c>
      <c r="F205" s="7">
        <f>($E$11*$F$36*(F$189/2))/$B205</f>
        <v>3.9230769230769229</v>
      </c>
      <c r="G205" s="7">
        <f>($E$11*$F$36*(G$189/2))/$B205</f>
        <v>5.884615384615385</v>
      </c>
      <c r="H205" s="7">
        <f>($E$11*$F$36*(H$189/2))/$B205</f>
        <v>8.8269230769230766</v>
      </c>
    </row>
    <row r="206" spans="1:9" x14ac:dyDescent="0.25">
      <c r="A206" s="35"/>
      <c r="B206" s="4">
        <v>58</v>
      </c>
      <c r="C206" s="7">
        <f>($E$11*$E$36*(C$189/2))/$B206</f>
        <v>1.7586206896551724</v>
      </c>
      <c r="D206" s="7">
        <f>($E$11*$E$36*(D$189/2))/$B206</f>
        <v>2.6379310344827585</v>
      </c>
      <c r="E206" s="7">
        <f>($E$11*$E$36*(E$189/2))/$B206</f>
        <v>4.8362068965517242</v>
      </c>
      <c r="F206" s="7">
        <f>($E$11*$F$36*(F$189/2))/$B206</f>
        <v>3.5172413793103448</v>
      </c>
      <c r="G206" s="7">
        <f>($E$11*$F$36*(G$189/2))/$B206</f>
        <v>5.2758620689655169</v>
      </c>
      <c r="H206" s="7">
        <f>($E$11*$F$36*(H$189/2))/$B206</f>
        <v>7.9137931034482758</v>
      </c>
    </row>
    <row r="207" spans="1:9" x14ac:dyDescent="0.25">
      <c r="A207" s="9"/>
      <c r="B207" s="5"/>
      <c r="C207" s="5"/>
      <c r="D207" s="10"/>
      <c r="E207" s="10"/>
      <c r="F207" s="10"/>
      <c r="G207" s="10"/>
      <c r="H207" s="1"/>
    </row>
    <row r="208" spans="1:9" x14ac:dyDescent="0.25">
      <c r="A208" s="9"/>
      <c r="B208" s="5"/>
      <c r="C208" s="5"/>
      <c r="D208" s="10"/>
      <c r="E208" s="10"/>
      <c r="F208" s="10"/>
      <c r="G208" s="10"/>
      <c r="H208" s="1"/>
    </row>
    <row r="209" spans="1:8" x14ac:dyDescent="0.25">
      <c r="A209" s="27" t="s">
        <v>47</v>
      </c>
      <c r="B209" s="27"/>
      <c r="C209" s="27"/>
      <c r="D209" s="27"/>
      <c r="E209" s="27"/>
      <c r="F209" s="27"/>
      <c r="G209" s="27"/>
      <c r="H209" s="1"/>
    </row>
    <row r="210" spans="1:8" x14ac:dyDescent="0.25">
      <c r="A210" s="20"/>
      <c r="B210" s="20"/>
      <c r="C210" s="20"/>
      <c r="D210" s="20"/>
      <c r="E210" s="20"/>
      <c r="F210" s="20"/>
      <c r="G210" s="20"/>
      <c r="H210" s="1"/>
    </row>
    <row r="211" spans="1:8" x14ac:dyDescent="0.25">
      <c r="A211" s="20"/>
      <c r="B211" s="20"/>
      <c r="C211" s="28" t="str">
        <f>CONCATENATE($E$15, " with ",$E$36, " Socket per Node. Cores Per Socket Listed Below")</f>
        <v>SuperMicro MicroCloud with 1 Socket per Node. Cores Per Socket Listed Below</v>
      </c>
      <c r="D211" s="29"/>
      <c r="E211" s="29"/>
      <c r="F211" s="54" t="str">
        <f>CONCATENATE($F$15, " with ",$F$36, " Socket per Node. Cores Per Socket Listed Below")</f>
        <v>SuperMicro MicroBlade with 2 Socket per Node. Cores Per Socket Listed Below</v>
      </c>
      <c r="G211" s="55"/>
      <c r="H211" s="55"/>
    </row>
    <row r="212" spans="1:8" x14ac:dyDescent="0.25">
      <c r="A212" s="1"/>
      <c r="B212" s="5"/>
      <c r="C212" s="26">
        <f>$E$22</f>
        <v>8</v>
      </c>
      <c r="D212" s="26">
        <f>$E$27</f>
        <v>12</v>
      </c>
      <c r="E212" s="26">
        <f>$E$32</f>
        <v>22</v>
      </c>
      <c r="F212" s="26">
        <f>$F$22</f>
        <v>8</v>
      </c>
      <c r="G212" s="26">
        <f>$F$27</f>
        <v>12</v>
      </c>
      <c r="H212" s="26">
        <f>$F$32</f>
        <v>18</v>
      </c>
    </row>
    <row r="213" spans="1:8" x14ac:dyDescent="0.25">
      <c r="A213" s="34" t="s">
        <v>0</v>
      </c>
      <c r="B213" s="4">
        <v>3</v>
      </c>
      <c r="C213" s="50">
        <f>((($E$18/$E$39)*C235)/$B213)            +    ((C235*$E$10)/$B213)</f>
        <v>7.116977225672878</v>
      </c>
      <c r="D213" s="50">
        <f>((($E$18/$E$39)*D235)/$B213)            +    ((D235*$E$10)/$B213)</f>
        <v>7.116977225672878</v>
      </c>
      <c r="E213" s="50">
        <f>((($E$18/$E$39)*E235)/$B213)            +    ((E235*$E$10)/$B213)</f>
        <v>7.116977225672878</v>
      </c>
      <c r="F213" s="3">
        <f>((($E$18/$F$39)*F235)/$B213)            +    ((F235*$E$10)/$B213)</f>
        <v>0.62988158226253455</v>
      </c>
      <c r="G213" s="3">
        <f>((($E$18/$F$39)*G235)/$B213)            +    ((G235*$E$10)/$B213)</f>
        <v>0.62988158226253455</v>
      </c>
      <c r="H213" s="3">
        <f>((($E$18/$F$39)*H235)/$B213)            +    ((H235*$E$10)/$B213)</f>
        <v>0.62988158226253455</v>
      </c>
    </row>
    <row r="214" spans="1:8" x14ac:dyDescent="0.25">
      <c r="A214" s="35"/>
      <c r="B214" s="4">
        <v>4</v>
      </c>
      <c r="C214" s="50">
        <f>((($E$18/$E$39)*C236)/$B214)            +    ((C236*$E$10)/$B214)</f>
        <v>5.337732919254659</v>
      </c>
      <c r="D214" s="50">
        <f>((($E$18/$E$39)*D236)/$B214)            +    ((D236*$E$10)/$B214)</f>
        <v>5.337732919254659</v>
      </c>
      <c r="E214" s="50">
        <f>((($E$18/$E$39)*E236)/$B214)            +    ((E236*$E$10)/$B214)</f>
        <v>5.337732919254659</v>
      </c>
      <c r="F214" s="3">
        <f>((($E$18/$F$39)*F236)/$B214)            +    ((F236*$E$10)/$B214)</f>
        <v>0.47241118669690096</v>
      </c>
      <c r="G214" s="3">
        <f>((($E$18/$F$39)*G236)/$B214)            +    ((G236*$E$10)/$B214)</f>
        <v>0.47241118669690096</v>
      </c>
      <c r="H214" s="3">
        <f>((($E$18/$F$39)*H236)/$B214)            +    ((H236*$E$10)/$B214)</f>
        <v>0.47241118669690096</v>
      </c>
    </row>
    <row r="215" spans="1:8" x14ac:dyDescent="0.25">
      <c r="A215" s="35"/>
      <c r="B215" s="4">
        <v>5</v>
      </c>
      <c r="C215" s="50">
        <f>((($E$18/$E$39)*C237)/$B215)            +    ((C237*$E$10)/$B215)</f>
        <v>4.2701863354037268</v>
      </c>
      <c r="D215" s="50">
        <f>((($E$18/$E$39)*D237)/$B215)            +    ((D237*$E$10)/$B215)</f>
        <v>4.2701863354037268</v>
      </c>
      <c r="E215" s="50">
        <f>((($E$18/$E$39)*E237)/$B215)            +    ((E237*$E$10)/$B215)</f>
        <v>4.2701863354037268</v>
      </c>
      <c r="F215" s="3">
        <f>((($E$18/$F$39)*F237)/$B215)            +    ((F237*$E$10)/$B215)</f>
        <v>0.37792894935752075</v>
      </c>
      <c r="G215" s="3">
        <f>((($E$18/$F$39)*G237)/$B215)            +    ((G237*$E$10)/$B215)</f>
        <v>0.37792894935752075</v>
      </c>
      <c r="H215" s="3">
        <f>((($E$18/$F$39)*H237)/$B215)            +    ((H237*$E$10)/$B215)</f>
        <v>0.37792894935752075</v>
      </c>
    </row>
    <row r="216" spans="1:8" x14ac:dyDescent="0.25">
      <c r="A216" s="35"/>
      <c r="B216" s="4">
        <v>6</v>
      </c>
      <c r="C216" s="50">
        <f>((($E$18/$E$39)*C238)/$B216)            +    ((C238*$E$10)/$B216)</f>
        <v>3.558488612836439</v>
      </c>
      <c r="D216" s="50">
        <f>((($E$18/$E$39)*D238)/$B216)            +    ((D238*$E$10)/$B216)</f>
        <v>3.558488612836439</v>
      </c>
      <c r="E216" s="50">
        <f>((($E$18/$E$39)*E238)/$B216)            +    ((E238*$E$10)/$B216)</f>
        <v>3.558488612836439</v>
      </c>
      <c r="F216" s="3">
        <f>((($E$18/$F$39)*F238)/$B216)            +    ((F238*$E$10)/$B216)</f>
        <v>0.31494079113126727</v>
      </c>
      <c r="G216" s="3">
        <f>((($E$18/$F$39)*G238)/$B216)            +    ((G238*$E$10)/$B216)</f>
        <v>0.31494079113126727</v>
      </c>
      <c r="H216" s="3">
        <f>((($E$18/$F$39)*H238)/$B216)            +    ((H238*$E$10)/$B216)</f>
        <v>0.31494079113126727</v>
      </c>
    </row>
    <row r="217" spans="1:8" x14ac:dyDescent="0.25">
      <c r="A217" s="35"/>
      <c r="B217" s="4">
        <v>7</v>
      </c>
      <c r="C217" s="50">
        <f>((($E$18/$E$39)*C239)/$B217)            +    ((C239*$E$10)/$B217)</f>
        <v>3.050133096716948</v>
      </c>
      <c r="D217" s="50">
        <f>((($E$18/$E$39)*D239)/$B217)            +    ((D239*$E$10)/$B217)</f>
        <v>3.050133096716948</v>
      </c>
      <c r="E217" s="50">
        <f>((($E$18/$E$39)*E239)/$B217)            +    ((E239*$E$10)/$B217)</f>
        <v>3.050133096716948</v>
      </c>
      <c r="F217" s="3">
        <f>((($E$18/$F$39)*F239)/$B217)            +    ((F239*$E$10)/$B217)</f>
        <v>0.26994924954108623</v>
      </c>
      <c r="G217" s="3">
        <f>((($E$18/$F$39)*G239)/$B217)            +    ((G239*$E$10)/$B217)</f>
        <v>0.26994924954108623</v>
      </c>
      <c r="H217" s="3">
        <f>((($E$18/$F$39)*H239)/$B217)            +    ((H239*$E$10)/$B217)</f>
        <v>0.26994924954108623</v>
      </c>
    </row>
    <row r="218" spans="1:8" x14ac:dyDescent="0.25">
      <c r="A218" s="35"/>
      <c r="B218" s="4">
        <v>8</v>
      </c>
      <c r="C218" s="50">
        <f>((($E$18/$E$39)*C240)/$B218)            +    ((C240*$E$10)/$B218)</f>
        <v>2.6688664596273295</v>
      </c>
      <c r="D218" s="50">
        <f>((($E$18/$E$39)*D240)/$B218)            +    ((D240*$E$10)/$B218)</f>
        <v>2.6688664596273295</v>
      </c>
      <c r="E218" s="50">
        <f>((($E$18/$E$39)*E240)/$B218)            +    ((E240*$E$10)/$B218)</f>
        <v>2.6688664596273295</v>
      </c>
      <c r="F218" s="3">
        <f>((($E$18/$F$39)*F240)/$B218)            +    ((F240*$E$10)/$B218)</f>
        <v>0.23620559334845048</v>
      </c>
      <c r="G218" s="3">
        <f>((($E$18/$F$39)*G240)/$B218)            +    ((G240*$E$10)/$B218)</f>
        <v>0.23620559334845048</v>
      </c>
      <c r="H218" s="3">
        <f>((($E$18/$F$39)*H240)/$B218)            +    ((H240*$E$10)/$B218)</f>
        <v>0.23620559334845048</v>
      </c>
    </row>
    <row r="219" spans="1:8" x14ac:dyDescent="0.25">
      <c r="A219" s="35"/>
      <c r="B219" s="4">
        <v>10</v>
      </c>
      <c r="C219" s="50">
        <f>((($E$18/$E$39)*C241)/$B219)            +    ((C241*$E$10)/$B219)</f>
        <v>2.1350931677018634</v>
      </c>
      <c r="D219" s="50">
        <f>((($E$18/$E$39)*D241)/$B219)            +    ((D241*$E$10)/$B219)</f>
        <v>2.1350931677018634</v>
      </c>
      <c r="E219" s="50">
        <f>((($E$18/$E$39)*E241)/$B219)            +    ((E241*$E$10)/$B219)</f>
        <v>2.1350931677018634</v>
      </c>
      <c r="F219" s="3">
        <f>((($E$18/$F$39)*F241)/$B219)            +    ((F241*$E$10)/$B219)</f>
        <v>0.18896447467876037</v>
      </c>
      <c r="G219" s="3">
        <f>((($E$18/$F$39)*G241)/$B219)            +    ((G241*$E$10)/$B219)</f>
        <v>0.18896447467876037</v>
      </c>
      <c r="H219" s="3">
        <f>((($E$18/$F$39)*H241)/$B219)            +    ((H241*$E$10)/$B219)</f>
        <v>0.18896447467876037</v>
      </c>
    </row>
    <row r="220" spans="1:8" x14ac:dyDescent="0.25">
      <c r="A220" s="35"/>
      <c r="B220" s="4">
        <v>14</v>
      </c>
      <c r="C220" s="50">
        <f>((($E$18/$E$39)*C242)/$B220)            +    ((C242*$E$10)/$B220)</f>
        <v>1.525066548358474</v>
      </c>
      <c r="D220" s="50">
        <f>((($E$18/$E$39)*D242)/$B220)            +    ((D242*$E$10)/$B220)</f>
        <v>1.525066548358474</v>
      </c>
      <c r="E220" s="50">
        <f>((($E$18/$E$39)*E242)/$B220)            +    ((E242*$E$10)/$B220)</f>
        <v>1.525066548358474</v>
      </c>
      <c r="F220" s="3">
        <f>((($E$18/$F$39)*F242)/$B220)            +    ((F242*$E$10)/$B220)</f>
        <v>0.13497462477054312</v>
      </c>
      <c r="G220" s="3">
        <f>((($E$18/$F$39)*G242)/$B220)            +    ((G242*$E$10)/$B220)</f>
        <v>0.13497462477054312</v>
      </c>
      <c r="H220" s="3">
        <f>((($E$18/$F$39)*H242)/$B220)            +    ((H242*$E$10)/$B220)</f>
        <v>0.13497462477054312</v>
      </c>
    </row>
    <row r="221" spans="1:8" x14ac:dyDescent="0.25">
      <c r="A221" s="35"/>
      <c r="B221" s="4">
        <v>18</v>
      </c>
      <c r="C221" s="50">
        <f>((($E$18/$E$39)*C243)/$B221)            +    ((C243*$E$10)/$B221)</f>
        <v>1.1861628709454797</v>
      </c>
      <c r="D221" s="50">
        <f>((($E$18/$E$39)*D243)/$B221)            +    ((D243*$E$10)/$B221)</f>
        <v>1.1861628709454797</v>
      </c>
      <c r="E221" s="50">
        <f>((($E$18/$E$39)*E243)/$B221)            +    ((E243*$E$10)/$B221)</f>
        <v>1.1861628709454797</v>
      </c>
      <c r="F221" s="3">
        <f>((($E$18/$F$39)*F243)/$B221)            +    ((F243*$E$10)/$B221)</f>
        <v>0.10498026371042243</v>
      </c>
      <c r="G221" s="3">
        <f>((($E$18/$F$39)*G243)/$B221)            +    ((G243*$E$10)/$B221)</f>
        <v>0.10498026371042243</v>
      </c>
      <c r="H221" s="3">
        <f>((($E$18/$F$39)*H243)/$B221)            +    ((H243*$E$10)/$B221)</f>
        <v>0.10498026371042243</v>
      </c>
    </row>
    <row r="222" spans="1:8" x14ac:dyDescent="0.25">
      <c r="A222" s="35"/>
      <c r="B222" s="4">
        <v>24</v>
      </c>
      <c r="C222" s="50">
        <f>((($E$18/$E$39)*C244)/$B222)            +    ((C244*$E$10)/$B222)</f>
        <v>0.88962215320910976</v>
      </c>
      <c r="D222" s="50">
        <f>((($E$18/$E$39)*D244)/$B222)            +    ((D244*$E$10)/$B222)</f>
        <v>0.88962215320910976</v>
      </c>
      <c r="E222" s="50">
        <f>((($E$18/$E$39)*E244)/$B222)            +    ((E244*$E$10)/$B222)</f>
        <v>0.88962215320910976</v>
      </c>
      <c r="F222" s="3">
        <f>((($E$18/$F$39)*F244)/$B222)            +    ((F244*$E$10)/$B222)</f>
        <v>7.8735197782816818E-2</v>
      </c>
      <c r="G222" s="3">
        <f>((($E$18/$F$39)*G244)/$B222)            +    ((G244*$E$10)/$B222)</f>
        <v>7.8735197782816818E-2</v>
      </c>
      <c r="H222" s="3">
        <f>((($E$18/$F$39)*H244)/$B222)            +    ((H244*$E$10)/$B222)</f>
        <v>7.8735197782816818E-2</v>
      </c>
    </row>
    <row r="223" spans="1:8" x14ac:dyDescent="0.25">
      <c r="A223" s="35"/>
      <c r="B223" s="4">
        <v>28</v>
      </c>
      <c r="C223" s="50">
        <f>((($E$18/$E$39)*C245)/$B223)            +    ((C245*$E$10)/$B223)</f>
        <v>0.762533274179237</v>
      </c>
      <c r="D223" s="50">
        <f>((($E$18/$E$39)*D245)/$B223)            +    ((D245*$E$10)/$B223)</f>
        <v>0.762533274179237</v>
      </c>
      <c r="E223" s="50">
        <f>((($E$18/$E$39)*E245)/$B223)            +    ((E245*$E$10)/$B223)</f>
        <v>0.762533274179237</v>
      </c>
      <c r="F223" s="3">
        <f>((($E$18/$F$39)*F245)/$B223)            +    ((F245*$E$10)/$B223)</f>
        <v>6.7487312385271558E-2</v>
      </c>
      <c r="G223" s="3">
        <f>((($E$18/$F$39)*G245)/$B223)            +    ((G245*$E$10)/$B223)</f>
        <v>6.7487312385271558E-2</v>
      </c>
      <c r="H223" s="3">
        <f>((($E$18/$F$39)*H245)/$B223)            +    ((H245*$E$10)/$B223)</f>
        <v>6.7487312385271558E-2</v>
      </c>
    </row>
    <row r="224" spans="1:8" x14ac:dyDescent="0.25">
      <c r="A224" s="35"/>
      <c r="B224" s="4">
        <v>32</v>
      </c>
      <c r="C224" s="50">
        <f>((($E$18/$E$39)*C246)/$B224)            +    ((C246*$E$10)/$B224)</f>
        <v>0.66721661490683237</v>
      </c>
      <c r="D224" s="50">
        <f>((($E$18/$E$39)*D246)/$B224)            +    ((D246*$E$10)/$B224)</f>
        <v>0.66721661490683237</v>
      </c>
      <c r="E224" s="50">
        <f>((($E$18/$E$39)*E246)/$B224)            +    ((E246*$E$10)/$B224)</f>
        <v>0.66721661490683237</v>
      </c>
      <c r="F224" s="3">
        <f>((($E$18/$F$39)*F246)/$B224)            +    ((F246*$E$10)/$B224)</f>
        <v>5.9051398337112621E-2</v>
      </c>
      <c r="G224" s="3">
        <f>((($E$18/$F$39)*G246)/$B224)            +    ((G246*$E$10)/$B224)</f>
        <v>5.9051398337112621E-2</v>
      </c>
      <c r="H224" s="3">
        <f>((($E$18/$F$39)*H246)/$B224)            +    ((H246*$E$10)/$B224)</f>
        <v>5.9051398337112621E-2</v>
      </c>
    </row>
    <row r="225" spans="1:8" x14ac:dyDescent="0.25">
      <c r="A225" s="35"/>
      <c r="B225" s="4">
        <v>36</v>
      </c>
      <c r="C225" s="50">
        <f>((($E$18/$E$39)*C247)/$B225)            +    ((C247*$E$10)/$B225)</f>
        <v>0.59308143547273984</v>
      </c>
      <c r="D225" s="50">
        <f>((($E$18/$E$39)*D247)/$B225)            +    ((D247*$E$10)/$B225)</f>
        <v>0.59308143547273984</v>
      </c>
      <c r="E225" s="50">
        <f>((($E$18/$E$39)*E247)/$B225)            +    ((E247*$E$10)/$B225)</f>
        <v>0.59308143547273984</v>
      </c>
      <c r="F225" s="3">
        <f>((($E$18/$F$39)*F247)/$B225)            +    ((F247*$E$10)/$B225)</f>
        <v>5.2490131855211217E-2</v>
      </c>
      <c r="G225" s="3">
        <f>((($E$18/$F$39)*G247)/$B225)            +    ((G247*$E$10)/$B225)</f>
        <v>5.2490131855211217E-2</v>
      </c>
      <c r="H225" s="3">
        <f>((($E$18/$F$39)*H247)/$B225)            +    ((H247*$E$10)/$B225)</f>
        <v>5.2490131855211217E-2</v>
      </c>
    </row>
    <row r="226" spans="1:8" x14ac:dyDescent="0.25">
      <c r="A226" s="35"/>
      <c r="B226" s="4">
        <v>40</v>
      </c>
      <c r="C226" s="50">
        <f>((($E$18/$E$39)*C248)/$B226)            +    ((C248*$E$10)/$B226)</f>
        <v>0.53377329192546585</v>
      </c>
      <c r="D226" s="50">
        <f>((($E$18/$E$39)*D248)/$B226)            +    ((D248*$E$10)/$B226)</f>
        <v>0.53377329192546585</v>
      </c>
      <c r="E226" s="50">
        <f>((($E$18/$E$39)*E248)/$B226)            +    ((E248*$E$10)/$B226)</f>
        <v>0.53377329192546585</v>
      </c>
      <c r="F226" s="3">
        <f>((($E$18/$F$39)*F248)/$B226)            +    ((F248*$E$10)/$B226)</f>
        <v>4.7241118669690094E-2</v>
      </c>
      <c r="G226" s="3">
        <f>((($E$18/$F$39)*G248)/$B226)            +    ((G248*$E$10)/$B226)</f>
        <v>4.7241118669690094E-2</v>
      </c>
      <c r="H226" s="3">
        <f>((($E$18/$F$39)*H248)/$B226)            +    ((H248*$E$10)/$B226)</f>
        <v>4.7241118669690094E-2</v>
      </c>
    </row>
    <row r="227" spans="1:8" x14ac:dyDescent="0.25">
      <c r="A227" s="35"/>
      <c r="B227" s="4">
        <v>46</v>
      </c>
      <c r="C227" s="50">
        <f t="shared" ref="C227:E227" si="32">((($E$18/$E$39)*C249)/$B227)            +    ((C249*$E$10)/$B227)</f>
        <v>0.46415068863083986</v>
      </c>
      <c r="D227" s="50">
        <f t="shared" si="32"/>
        <v>0.46415068863083986</v>
      </c>
      <c r="E227" s="50">
        <f t="shared" si="32"/>
        <v>0.46415068863083986</v>
      </c>
      <c r="F227" s="3">
        <f t="shared" ref="F227:H227" si="33">((($E$18/$F$39)*F249)/$B227)            +    ((F249*$E$10)/$B227)</f>
        <v>4.1079233625817474E-2</v>
      </c>
      <c r="G227" s="3">
        <f t="shared" si="33"/>
        <v>4.1079233625817474E-2</v>
      </c>
      <c r="H227" s="3">
        <f t="shared" si="33"/>
        <v>4.1079233625817474E-2</v>
      </c>
    </row>
    <row r="228" spans="1:8" x14ac:dyDescent="0.25">
      <c r="A228" s="35"/>
      <c r="B228" s="4">
        <v>52</v>
      </c>
      <c r="C228" s="50">
        <f t="shared" ref="C228:E228" si="34">((($E$18/$E$39)*C250)/$B228)            +    ((C250*$E$10)/$B228)</f>
        <v>0.41059483994266605</v>
      </c>
      <c r="D228" s="50">
        <f t="shared" si="34"/>
        <v>0.41059483994266605</v>
      </c>
      <c r="E228" s="50">
        <f t="shared" si="34"/>
        <v>0.41059483994266605</v>
      </c>
      <c r="F228" s="3">
        <f t="shared" ref="F228:H228" si="35">((($E$18/$F$39)*F250)/$B228)            +    ((F250*$E$10)/$B228)</f>
        <v>3.6339322053607764E-2</v>
      </c>
      <c r="G228" s="3">
        <f t="shared" si="35"/>
        <v>3.6339322053607764E-2</v>
      </c>
      <c r="H228" s="3">
        <f t="shared" si="35"/>
        <v>3.6339322053607764E-2</v>
      </c>
    </row>
    <row r="229" spans="1:8" x14ac:dyDescent="0.25">
      <c r="A229" s="35"/>
      <c r="B229" s="4">
        <v>58</v>
      </c>
      <c r="C229" s="50">
        <f t="shared" ref="C229:E229" si="36">((($E$18/$E$39)*C251)/$B229)            +    ((C251*$E$10)/$B229)</f>
        <v>0.36811951167273504</v>
      </c>
      <c r="D229" s="50">
        <f t="shared" si="36"/>
        <v>0.36811951167273504</v>
      </c>
      <c r="E229" s="50">
        <f t="shared" si="36"/>
        <v>0.36811951167273504</v>
      </c>
      <c r="F229" s="3">
        <f t="shared" ref="F229:H229" si="37">((($E$18/$F$39)*F251)/$B229)            +    ((F251*$E$10)/$B229)</f>
        <v>3.2580081841165578E-2</v>
      </c>
      <c r="G229" s="3">
        <f t="shared" si="37"/>
        <v>3.2580081841165578E-2</v>
      </c>
      <c r="H229" s="3">
        <f t="shared" si="37"/>
        <v>3.2580081841165578E-2</v>
      </c>
    </row>
    <row r="230" spans="1:8" x14ac:dyDescent="0.25">
      <c r="A230" s="9"/>
      <c r="B230" s="5"/>
      <c r="C230" s="5"/>
      <c r="D230" s="10"/>
      <c r="E230" s="10"/>
      <c r="F230" s="10"/>
      <c r="G230" s="10"/>
      <c r="H230" s="1"/>
    </row>
    <row r="231" spans="1:8" x14ac:dyDescent="0.25">
      <c r="A231" s="27" t="s">
        <v>46</v>
      </c>
      <c r="B231" s="27"/>
      <c r="C231" s="27"/>
      <c r="D231" s="27"/>
      <c r="E231" s="27"/>
      <c r="F231" s="27"/>
      <c r="G231" s="27"/>
      <c r="H231" s="1"/>
    </row>
    <row r="232" spans="1:8" x14ac:dyDescent="0.25">
      <c r="A232" s="20"/>
      <c r="B232" s="20"/>
      <c r="C232" s="20"/>
      <c r="D232" s="20"/>
      <c r="E232" s="20"/>
      <c r="F232" s="20"/>
      <c r="G232" s="20"/>
      <c r="H232" s="1"/>
    </row>
    <row r="233" spans="1:8" x14ac:dyDescent="0.25">
      <c r="A233" s="20"/>
      <c r="B233" s="20"/>
      <c r="C233" s="28" t="str">
        <f>CONCATENATE($E$15, " with ",$E$36, " Socket per Node. Cores Per Socket Listed Below")</f>
        <v>SuperMicro MicroCloud with 1 Socket per Node. Cores Per Socket Listed Below</v>
      </c>
      <c r="D233" s="29"/>
      <c r="E233" s="29"/>
      <c r="F233" s="28" t="str">
        <f>CONCATENATE($F$15, " with ",$F$36, " Socket per Node. Cores Per Socket Listed Below")</f>
        <v>SuperMicro MicroBlade with 2 Socket per Node. Cores Per Socket Listed Below</v>
      </c>
      <c r="G233" s="29"/>
      <c r="H233" s="29"/>
    </row>
    <row r="234" spans="1:8" x14ac:dyDescent="0.25">
      <c r="A234" s="1"/>
      <c r="B234" s="5"/>
      <c r="C234" s="26">
        <f>$E$22</f>
        <v>8</v>
      </c>
      <c r="D234" s="26">
        <f>$E$27</f>
        <v>12</v>
      </c>
      <c r="E234" s="26">
        <f>$E$32</f>
        <v>22</v>
      </c>
      <c r="F234" s="26">
        <f>$F$22</f>
        <v>8</v>
      </c>
      <c r="G234" s="26">
        <f>$F$27</f>
        <v>12</v>
      </c>
      <c r="H234" s="26">
        <f>$F$32</f>
        <v>18</v>
      </c>
    </row>
    <row r="235" spans="1:8" x14ac:dyDescent="0.25">
      <c r="A235" s="34" t="s">
        <v>0</v>
      </c>
      <c r="B235" s="4">
        <v>3</v>
      </c>
      <c r="C235" s="52">
        <f>(($E$20+($E$24*$E$38))/$E$19)/$E$38</f>
        <v>0.13043478260869565</v>
      </c>
      <c r="D235" s="52">
        <f>(($E$20+($E$29*$E$38))/$E$19)/$E$38</f>
        <v>0.13043478260869565</v>
      </c>
      <c r="E235" s="52">
        <f>(($E$20+($E$34*$E$38))/$E$19)/$E$38</f>
        <v>0.13043478260869565</v>
      </c>
      <c r="F235" s="53">
        <f>(($F$20+($F$24*$F$38))/$F$19)/$F$38</f>
        <v>9.5238095238095229E-3</v>
      </c>
      <c r="G235" s="53">
        <f>(($F$20+($F$29*$F$38))/$F$19)/$F$38</f>
        <v>9.5238095238095229E-3</v>
      </c>
      <c r="H235" s="53">
        <f>(($F$20+($F$34*$F$38))/$F$19)/$F$38</f>
        <v>9.5238095238095229E-3</v>
      </c>
    </row>
    <row r="236" spans="1:8" x14ac:dyDescent="0.25">
      <c r="A236" s="35"/>
      <c r="B236" s="4">
        <v>4</v>
      </c>
      <c r="C236" s="52">
        <f t="shared" ref="C236:C251" si="38">(($E$20+($E$24*$E$38))/$E$19)/$E$38</f>
        <v>0.13043478260869565</v>
      </c>
      <c r="D236" s="52">
        <f t="shared" ref="D236:D251" si="39">(($E$20+($E$29*$E$38))/$E$19)/$E$38</f>
        <v>0.13043478260869565</v>
      </c>
      <c r="E236" s="52">
        <f t="shared" ref="E236:E251" si="40">(($E$20+($E$34*$E$38))/$E$19)/$E$38</f>
        <v>0.13043478260869565</v>
      </c>
      <c r="F236" s="53">
        <f t="shared" ref="F236:F251" si="41">(($F$20+($F$24*$F$38))/$F$19)/$F$38</f>
        <v>9.5238095238095229E-3</v>
      </c>
      <c r="G236" s="53">
        <f t="shared" ref="G236:G251" si="42">(($F$20+($F$29*$F$38))/$F$19)/$F$38</f>
        <v>9.5238095238095229E-3</v>
      </c>
      <c r="H236" s="53">
        <f t="shared" ref="H236:H251" si="43">(($F$20+($F$34*$F$38))/$F$19)/$F$38</f>
        <v>9.5238095238095229E-3</v>
      </c>
    </row>
    <row r="237" spans="1:8" x14ac:dyDescent="0.25">
      <c r="A237" s="35"/>
      <c r="B237" s="4">
        <v>5</v>
      </c>
      <c r="C237" s="52">
        <f t="shared" si="38"/>
        <v>0.13043478260869565</v>
      </c>
      <c r="D237" s="52">
        <f t="shared" si="39"/>
        <v>0.13043478260869565</v>
      </c>
      <c r="E237" s="52">
        <f t="shared" si="40"/>
        <v>0.13043478260869565</v>
      </c>
      <c r="F237" s="53">
        <f t="shared" si="41"/>
        <v>9.5238095238095229E-3</v>
      </c>
      <c r="G237" s="53">
        <f t="shared" si="42"/>
        <v>9.5238095238095229E-3</v>
      </c>
      <c r="H237" s="53">
        <f t="shared" si="43"/>
        <v>9.5238095238095229E-3</v>
      </c>
    </row>
    <row r="238" spans="1:8" x14ac:dyDescent="0.25">
      <c r="A238" s="35"/>
      <c r="B238" s="4">
        <v>6</v>
      </c>
      <c r="C238" s="52">
        <f t="shared" si="38"/>
        <v>0.13043478260869565</v>
      </c>
      <c r="D238" s="52">
        <f t="shared" si="39"/>
        <v>0.13043478260869565</v>
      </c>
      <c r="E238" s="52">
        <f t="shared" si="40"/>
        <v>0.13043478260869565</v>
      </c>
      <c r="F238" s="53">
        <f t="shared" si="41"/>
        <v>9.5238095238095229E-3</v>
      </c>
      <c r="G238" s="53">
        <f t="shared" si="42"/>
        <v>9.5238095238095229E-3</v>
      </c>
      <c r="H238" s="53">
        <f t="shared" si="43"/>
        <v>9.5238095238095229E-3</v>
      </c>
    </row>
    <row r="239" spans="1:8" x14ac:dyDescent="0.25">
      <c r="A239" s="35"/>
      <c r="B239" s="4">
        <v>7</v>
      </c>
      <c r="C239" s="52">
        <f t="shared" si="38"/>
        <v>0.13043478260869565</v>
      </c>
      <c r="D239" s="52">
        <f t="shared" si="39"/>
        <v>0.13043478260869565</v>
      </c>
      <c r="E239" s="52">
        <f t="shared" si="40"/>
        <v>0.13043478260869565</v>
      </c>
      <c r="F239" s="53">
        <f t="shared" si="41"/>
        <v>9.5238095238095229E-3</v>
      </c>
      <c r="G239" s="53">
        <f t="shared" si="42"/>
        <v>9.5238095238095229E-3</v>
      </c>
      <c r="H239" s="53">
        <f t="shared" si="43"/>
        <v>9.5238095238095229E-3</v>
      </c>
    </row>
    <row r="240" spans="1:8" x14ac:dyDescent="0.25">
      <c r="A240" s="35"/>
      <c r="B240" s="4">
        <v>8</v>
      </c>
      <c r="C240" s="52">
        <f t="shared" si="38"/>
        <v>0.13043478260869565</v>
      </c>
      <c r="D240" s="52">
        <f t="shared" si="39"/>
        <v>0.13043478260869565</v>
      </c>
      <c r="E240" s="52">
        <f t="shared" si="40"/>
        <v>0.13043478260869565</v>
      </c>
      <c r="F240" s="53">
        <f t="shared" si="41"/>
        <v>9.5238095238095229E-3</v>
      </c>
      <c r="G240" s="53">
        <f t="shared" si="42"/>
        <v>9.5238095238095229E-3</v>
      </c>
      <c r="H240" s="53">
        <f t="shared" si="43"/>
        <v>9.5238095238095229E-3</v>
      </c>
    </row>
    <row r="241" spans="1:8" x14ac:dyDescent="0.25">
      <c r="A241" s="35"/>
      <c r="B241" s="4">
        <v>10</v>
      </c>
      <c r="C241" s="52">
        <f t="shared" si="38"/>
        <v>0.13043478260869565</v>
      </c>
      <c r="D241" s="52">
        <f t="shared" si="39"/>
        <v>0.13043478260869565</v>
      </c>
      <c r="E241" s="52">
        <f t="shared" si="40"/>
        <v>0.13043478260869565</v>
      </c>
      <c r="F241" s="53">
        <f t="shared" si="41"/>
        <v>9.5238095238095229E-3</v>
      </c>
      <c r="G241" s="53">
        <f t="shared" si="42"/>
        <v>9.5238095238095229E-3</v>
      </c>
      <c r="H241" s="53">
        <f t="shared" si="43"/>
        <v>9.5238095238095229E-3</v>
      </c>
    </row>
    <row r="242" spans="1:8" x14ac:dyDescent="0.25">
      <c r="A242" s="35"/>
      <c r="B242" s="4">
        <v>14</v>
      </c>
      <c r="C242" s="52">
        <f t="shared" si="38"/>
        <v>0.13043478260869565</v>
      </c>
      <c r="D242" s="52">
        <f t="shared" si="39"/>
        <v>0.13043478260869565</v>
      </c>
      <c r="E242" s="52">
        <f t="shared" si="40"/>
        <v>0.13043478260869565</v>
      </c>
      <c r="F242" s="53">
        <f t="shared" si="41"/>
        <v>9.5238095238095229E-3</v>
      </c>
      <c r="G242" s="53">
        <f t="shared" si="42"/>
        <v>9.5238095238095229E-3</v>
      </c>
      <c r="H242" s="53">
        <f t="shared" si="43"/>
        <v>9.5238095238095229E-3</v>
      </c>
    </row>
    <row r="243" spans="1:8" x14ac:dyDescent="0.25">
      <c r="A243" s="35"/>
      <c r="B243" s="4">
        <v>18</v>
      </c>
      <c r="C243" s="52">
        <f t="shared" si="38"/>
        <v>0.13043478260869565</v>
      </c>
      <c r="D243" s="52">
        <f t="shared" si="39"/>
        <v>0.13043478260869565</v>
      </c>
      <c r="E243" s="52">
        <f t="shared" si="40"/>
        <v>0.13043478260869565</v>
      </c>
      <c r="F243" s="53">
        <f t="shared" si="41"/>
        <v>9.5238095238095229E-3</v>
      </c>
      <c r="G243" s="53">
        <f t="shared" si="42"/>
        <v>9.5238095238095229E-3</v>
      </c>
      <c r="H243" s="53">
        <f t="shared" si="43"/>
        <v>9.5238095238095229E-3</v>
      </c>
    </row>
    <row r="244" spans="1:8" x14ac:dyDescent="0.25">
      <c r="A244" s="35"/>
      <c r="B244" s="4">
        <v>24</v>
      </c>
      <c r="C244" s="52">
        <f t="shared" si="38"/>
        <v>0.13043478260869565</v>
      </c>
      <c r="D244" s="52">
        <f t="shared" si="39"/>
        <v>0.13043478260869565</v>
      </c>
      <c r="E244" s="52">
        <f t="shared" si="40"/>
        <v>0.13043478260869565</v>
      </c>
      <c r="F244" s="53">
        <f t="shared" si="41"/>
        <v>9.5238095238095229E-3</v>
      </c>
      <c r="G244" s="53">
        <f t="shared" si="42"/>
        <v>9.5238095238095229E-3</v>
      </c>
      <c r="H244" s="53">
        <f t="shared" si="43"/>
        <v>9.5238095238095229E-3</v>
      </c>
    </row>
    <row r="245" spans="1:8" x14ac:dyDescent="0.25">
      <c r="A245" s="35"/>
      <c r="B245" s="4">
        <v>28</v>
      </c>
      <c r="C245" s="52">
        <f t="shared" si="38"/>
        <v>0.13043478260869565</v>
      </c>
      <c r="D245" s="52">
        <f t="shared" si="39"/>
        <v>0.13043478260869565</v>
      </c>
      <c r="E245" s="52">
        <f t="shared" si="40"/>
        <v>0.13043478260869565</v>
      </c>
      <c r="F245" s="53">
        <f t="shared" si="41"/>
        <v>9.5238095238095229E-3</v>
      </c>
      <c r="G245" s="53">
        <f t="shared" si="42"/>
        <v>9.5238095238095229E-3</v>
      </c>
      <c r="H245" s="53">
        <f t="shared" si="43"/>
        <v>9.5238095238095229E-3</v>
      </c>
    </row>
    <row r="246" spans="1:8" x14ac:dyDescent="0.25">
      <c r="A246" s="35"/>
      <c r="B246" s="4">
        <v>32</v>
      </c>
      <c r="C246" s="52">
        <f t="shared" si="38"/>
        <v>0.13043478260869565</v>
      </c>
      <c r="D246" s="52">
        <f t="shared" si="39"/>
        <v>0.13043478260869565</v>
      </c>
      <c r="E246" s="52">
        <f t="shared" si="40"/>
        <v>0.13043478260869565</v>
      </c>
      <c r="F246" s="53">
        <f t="shared" si="41"/>
        <v>9.5238095238095229E-3</v>
      </c>
      <c r="G246" s="53">
        <f t="shared" si="42"/>
        <v>9.5238095238095229E-3</v>
      </c>
      <c r="H246" s="53">
        <f t="shared" si="43"/>
        <v>9.5238095238095229E-3</v>
      </c>
    </row>
    <row r="247" spans="1:8" x14ac:dyDescent="0.25">
      <c r="A247" s="35"/>
      <c r="B247" s="4">
        <v>36</v>
      </c>
      <c r="C247" s="52">
        <f t="shared" si="38"/>
        <v>0.13043478260869565</v>
      </c>
      <c r="D247" s="52">
        <f t="shared" si="39"/>
        <v>0.13043478260869565</v>
      </c>
      <c r="E247" s="52">
        <f t="shared" si="40"/>
        <v>0.13043478260869565</v>
      </c>
      <c r="F247" s="53">
        <f t="shared" si="41"/>
        <v>9.5238095238095229E-3</v>
      </c>
      <c r="G247" s="53">
        <f t="shared" si="42"/>
        <v>9.5238095238095229E-3</v>
      </c>
      <c r="H247" s="53">
        <f t="shared" si="43"/>
        <v>9.5238095238095229E-3</v>
      </c>
    </row>
    <row r="248" spans="1:8" x14ac:dyDescent="0.25">
      <c r="A248" s="35"/>
      <c r="B248" s="4">
        <v>40</v>
      </c>
      <c r="C248" s="52">
        <f t="shared" si="38"/>
        <v>0.13043478260869565</v>
      </c>
      <c r="D248" s="52">
        <f t="shared" si="39"/>
        <v>0.13043478260869565</v>
      </c>
      <c r="E248" s="52">
        <f t="shared" si="40"/>
        <v>0.13043478260869565</v>
      </c>
      <c r="F248" s="53">
        <f t="shared" si="41"/>
        <v>9.5238095238095229E-3</v>
      </c>
      <c r="G248" s="53">
        <f t="shared" si="42"/>
        <v>9.5238095238095229E-3</v>
      </c>
      <c r="H248" s="53">
        <f t="shared" si="43"/>
        <v>9.5238095238095229E-3</v>
      </c>
    </row>
    <row r="249" spans="1:8" x14ac:dyDescent="0.25">
      <c r="A249" s="35"/>
      <c r="B249" s="4">
        <v>46</v>
      </c>
      <c r="C249" s="52">
        <f t="shared" si="38"/>
        <v>0.13043478260869565</v>
      </c>
      <c r="D249" s="52">
        <f t="shared" si="39"/>
        <v>0.13043478260869565</v>
      </c>
      <c r="E249" s="52">
        <f t="shared" si="40"/>
        <v>0.13043478260869565</v>
      </c>
      <c r="F249" s="53">
        <f t="shared" si="41"/>
        <v>9.5238095238095229E-3</v>
      </c>
      <c r="G249" s="53">
        <f t="shared" si="42"/>
        <v>9.5238095238095229E-3</v>
      </c>
      <c r="H249" s="53">
        <f t="shared" si="43"/>
        <v>9.5238095238095229E-3</v>
      </c>
    </row>
    <row r="250" spans="1:8" x14ac:dyDescent="0.25">
      <c r="A250" s="35"/>
      <c r="B250" s="4">
        <v>52</v>
      </c>
      <c r="C250" s="52">
        <f t="shared" si="38"/>
        <v>0.13043478260869565</v>
      </c>
      <c r="D250" s="52">
        <f t="shared" si="39"/>
        <v>0.13043478260869565</v>
      </c>
      <c r="E250" s="52">
        <f t="shared" si="40"/>
        <v>0.13043478260869565</v>
      </c>
      <c r="F250" s="53">
        <f t="shared" si="41"/>
        <v>9.5238095238095229E-3</v>
      </c>
      <c r="G250" s="53">
        <f t="shared" si="42"/>
        <v>9.5238095238095229E-3</v>
      </c>
      <c r="H250" s="53">
        <f t="shared" si="43"/>
        <v>9.5238095238095229E-3</v>
      </c>
    </row>
    <row r="251" spans="1:8" x14ac:dyDescent="0.25">
      <c r="A251" s="35"/>
      <c r="B251" s="4">
        <v>58</v>
      </c>
      <c r="C251" s="52">
        <f t="shared" si="38"/>
        <v>0.13043478260869565</v>
      </c>
      <c r="D251" s="52">
        <f t="shared" si="39"/>
        <v>0.13043478260869565</v>
      </c>
      <c r="E251" s="52">
        <f t="shared" si="40"/>
        <v>0.13043478260869565</v>
      </c>
      <c r="F251" s="53">
        <f t="shared" si="41"/>
        <v>9.5238095238095229E-3</v>
      </c>
      <c r="G251" s="53">
        <f t="shared" si="42"/>
        <v>9.5238095238095229E-3</v>
      </c>
      <c r="H251" s="53">
        <f t="shared" si="43"/>
        <v>9.5238095238095229E-3</v>
      </c>
    </row>
    <row r="252" spans="1:8" x14ac:dyDescent="0.25">
      <c r="A252" s="9"/>
      <c r="B252" s="5"/>
      <c r="C252" s="5"/>
      <c r="D252" s="10"/>
      <c r="E252" s="10"/>
      <c r="F252" s="10"/>
      <c r="G252" s="10"/>
      <c r="H252" s="1"/>
    </row>
    <row r="253" spans="1:8" x14ac:dyDescent="0.25">
      <c r="A253" s="9"/>
      <c r="B253" s="5"/>
      <c r="C253" s="5"/>
      <c r="D253" s="10"/>
      <c r="E253" s="10"/>
      <c r="F253" s="10"/>
      <c r="G253" s="10"/>
      <c r="H253" s="1"/>
    </row>
    <row r="254" spans="1:8" ht="15" customHeight="1" x14ac:dyDescent="0.25">
      <c r="A254" s="27" t="s">
        <v>44</v>
      </c>
      <c r="B254" s="27"/>
      <c r="C254" s="27"/>
      <c r="D254" s="27"/>
      <c r="E254" s="27"/>
      <c r="F254" s="27"/>
      <c r="G254" s="27"/>
      <c r="H254" s="1"/>
    </row>
    <row r="255" spans="1:8" x14ac:dyDescent="0.25">
      <c r="A255" s="8"/>
      <c r="B255" s="8"/>
      <c r="C255" s="8"/>
      <c r="D255" s="8"/>
      <c r="E255" s="8"/>
      <c r="F255" s="8"/>
      <c r="G255" s="8"/>
      <c r="H255" s="1"/>
    </row>
    <row r="256" spans="1:8" ht="36.75" customHeight="1" x14ac:dyDescent="0.25">
      <c r="A256" s="8"/>
      <c r="B256" s="8"/>
      <c r="C256" s="28" t="str">
        <f>CONCATENATE($E$15, " with ",$E$36, " Socket per Node. Cores Per Socket Listed Below")</f>
        <v>SuperMicro MicroCloud with 1 Socket per Node. Cores Per Socket Listed Below</v>
      </c>
      <c r="D256" s="29"/>
      <c r="E256" s="29"/>
      <c r="F256" s="28" t="str">
        <f>CONCATENATE($F$15, " with ",$F$36, " Socket per Node. Cores Per Socket Listed Below")</f>
        <v>SuperMicro MicroBlade with 2 Socket per Node. Cores Per Socket Listed Below</v>
      </c>
      <c r="G256" s="29"/>
      <c r="H256" s="29"/>
    </row>
    <row r="257" spans="1:8" x14ac:dyDescent="0.25">
      <c r="A257" s="1"/>
      <c r="B257" s="5"/>
      <c r="C257" s="26">
        <f>$E$22</f>
        <v>8</v>
      </c>
      <c r="D257" s="26">
        <f>$E$27</f>
        <v>12</v>
      </c>
      <c r="E257" s="26">
        <f>$E$32</f>
        <v>22</v>
      </c>
      <c r="F257" s="26">
        <f>$F$22</f>
        <v>8</v>
      </c>
      <c r="G257" s="26">
        <f>$F$27</f>
        <v>12</v>
      </c>
      <c r="H257" s="26">
        <f>$F$32</f>
        <v>18</v>
      </c>
    </row>
    <row r="258" spans="1:8" x14ac:dyDescent="0.25">
      <c r="A258" s="36" t="s">
        <v>0</v>
      </c>
      <c r="B258" s="4">
        <v>3</v>
      </c>
      <c r="C258" s="49">
        <f>$E$25/$E$38/$B258/$E$39</f>
        <v>14.756944444444445</v>
      </c>
      <c r="D258" s="50">
        <f>$E$30/$E$38/$B258/$E$39</f>
        <v>26.041666666666668</v>
      </c>
      <c r="E258" s="50">
        <f>$E$35/$E$38/$B258/$E$39</f>
        <v>62.5</v>
      </c>
      <c r="F258" s="51">
        <f>$F$25/$F$38/$B258/$F$39</f>
        <v>61.772486772486772</v>
      </c>
      <c r="G258" s="3">
        <f>$F$30/$F$38/$B258/$F$39</f>
        <v>77.513227513227505</v>
      </c>
      <c r="H258" s="3">
        <f>$F$35/$F$38/$B258/$F$39</f>
        <v>103.43915343915343</v>
      </c>
    </row>
    <row r="259" spans="1:8" x14ac:dyDescent="0.25">
      <c r="A259" s="36"/>
      <c r="B259" s="4">
        <v>4</v>
      </c>
      <c r="C259" s="49">
        <f>$E$25/$E$38/$B259/$E$39</f>
        <v>11.067708333333334</v>
      </c>
      <c r="D259" s="50">
        <f>$E$30/$E$38/$B259/$E$39</f>
        <v>19.53125</v>
      </c>
      <c r="E259" s="50">
        <f t="shared" ref="E259:E271" si="44">((16*7000)+20000)/16/B259/36</f>
        <v>57.291666666666664</v>
      </c>
      <c r="F259" s="51">
        <f>$F$25/$F$38/$B259/$F$39</f>
        <v>46.329365079365083</v>
      </c>
      <c r="G259" s="3">
        <f>$F$30/$F$38/$B259/$F$39</f>
        <v>58.134920634920633</v>
      </c>
      <c r="H259" s="3">
        <f t="shared" ref="H259:H274" si="45">$F$35/$F$38/$B259/$F$39</f>
        <v>77.579365079365076</v>
      </c>
    </row>
    <row r="260" spans="1:8" x14ac:dyDescent="0.25">
      <c r="A260" s="36"/>
      <c r="B260" s="4">
        <v>5</v>
      </c>
      <c r="C260" s="49">
        <f>$E$25/$E$38/$B260/$E$39</f>
        <v>8.8541666666666661</v>
      </c>
      <c r="D260" s="50">
        <f>$E$30/$E$38/$B260/$E$39</f>
        <v>15.625</v>
      </c>
      <c r="E260" s="50">
        <f t="shared" si="44"/>
        <v>45.833333333333336</v>
      </c>
      <c r="F260" s="51">
        <f>$F$25/$F$38/$B260/$F$39</f>
        <v>37.063492063492063</v>
      </c>
      <c r="G260" s="3">
        <f>$F$30/$F$38/$B260/$F$39</f>
        <v>46.507936507936506</v>
      </c>
      <c r="H260" s="3">
        <f t="shared" si="45"/>
        <v>62.063492063492063</v>
      </c>
    </row>
    <row r="261" spans="1:8" x14ac:dyDescent="0.25">
      <c r="A261" s="36"/>
      <c r="B261" s="4">
        <v>6</v>
      </c>
      <c r="C261" s="49">
        <f>$E$25/$E$38/$B261/$E$39</f>
        <v>7.3784722222222223</v>
      </c>
      <c r="D261" s="50">
        <f>$E$30/$E$38/$B261/$E$39</f>
        <v>13.020833333333334</v>
      </c>
      <c r="E261" s="50">
        <f t="shared" si="44"/>
        <v>38.194444444444443</v>
      </c>
      <c r="F261" s="51">
        <f>$F$25/$F$38/$B261/$F$39</f>
        <v>30.886243386243386</v>
      </c>
      <c r="G261" s="3">
        <f>$F$30/$F$38/$B261/$F$39</f>
        <v>38.756613756613753</v>
      </c>
      <c r="H261" s="3">
        <f t="shared" si="45"/>
        <v>51.719576719576715</v>
      </c>
    </row>
    <row r="262" spans="1:8" x14ac:dyDescent="0.25">
      <c r="A262" s="36"/>
      <c r="B262" s="4">
        <v>7</v>
      </c>
      <c r="C262" s="49">
        <f>$E$25/$E$38/$B262/$E$39</f>
        <v>6.3244047619047619</v>
      </c>
      <c r="D262" s="50">
        <f>$E$30/$E$38/$B262/$E$39</f>
        <v>11.160714285714285</v>
      </c>
      <c r="E262" s="50">
        <f t="shared" si="44"/>
        <v>32.738095238095241</v>
      </c>
      <c r="F262" s="51">
        <f>$F$25/$F$38/$B262/$F$39</f>
        <v>26.47392290249433</v>
      </c>
      <c r="G262" s="3">
        <f>$F$30/$F$38/$B262/$F$39</f>
        <v>33.21995464852607</v>
      </c>
      <c r="H262" s="3">
        <f t="shared" si="45"/>
        <v>44.331065759637184</v>
      </c>
    </row>
    <row r="263" spans="1:8" x14ac:dyDescent="0.25">
      <c r="A263" s="36"/>
      <c r="B263" s="4">
        <v>8</v>
      </c>
      <c r="C263" s="49">
        <f>$E$25/$E$38/$B263/$E$39</f>
        <v>5.533854166666667</v>
      </c>
      <c r="D263" s="50">
        <f>$E$30/$E$38/$B263/$E$39</f>
        <v>9.765625</v>
      </c>
      <c r="E263" s="50">
        <f t="shared" si="44"/>
        <v>28.645833333333332</v>
      </c>
      <c r="F263" s="51">
        <f>$F$25/$F$38/$B263/$F$39</f>
        <v>23.164682539682541</v>
      </c>
      <c r="G263" s="3">
        <f>$F$30/$F$38/$B263/$F$39</f>
        <v>29.067460317460316</v>
      </c>
      <c r="H263" s="3">
        <f t="shared" si="45"/>
        <v>38.789682539682538</v>
      </c>
    </row>
    <row r="264" spans="1:8" x14ac:dyDescent="0.25">
      <c r="A264" s="36"/>
      <c r="B264" s="4">
        <v>10</v>
      </c>
      <c r="C264" s="49">
        <f>$E$25/$E$38/$B264/$E$39</f>
        <v>4.427083333333333</v>
      </c>
      <c r="D264" s="50">
        <f>$E$30/$E$38/$B264/$E$39</f>
        <v>7.8125</v>
      </c>
      <c r="E264" s="50">
        <f t="shared" si="44"/>
        <v>22.916666666666668</v>
      </c>
      <c r="F264" s="51">
        <f>$F$25/$F$38/$B264/$F$39</f>
        <v>18.531746031746032</v>
      </c>
      <c r="G264" s="3">
        <f>$F$30/$F$38/$B264/$F$39</f>
        <v>23.253968253968253</v>
      </c>
      <c r="H264" s="3">
        <f t="shared" si="45"/>
        <v>31.031746031746032</v>
      </c>
    </row>
    <row r="265" spans="1:8" x14ac:dyDescent="0.25">
      <c r="A265" s="36"/>
      <c r="B265" s="4">
        <v>14</v>
      </c>
      <c r="C265" s="49">
        <f>$E$25/$E$38/$B265/$E$39</f>
        <v>3.1622023809523809</v>
      </c>
      <c r="D265" s="50">
        <f>$E$30/$E$38/$B265/$E$39</f>
        <v>5.5803571428571423</v>
      </c>
      <c r="E265" s="50">
        <f t="shared" si="44"/>
        <v>16.36904761904762</v>
      </c>
      <c r="F265" s="51">
        <f>$F$25/$F$38/$B265/$F$39</f>
        <v>13.236961451247165</v>
      </c>
      <c r="G265" s="3">
        <f>$F$30/$F$38/$B265/$F$39</f>
        <v>16.609977324263035</v>
      </c>
      <c r="H265" s="3">
        <f t="shared" si="45"/>
        <v>22.165532879818592</v>
      </c>
    </row>
    <row r="266" spans="1:8" x14ac:dyDescent="0.25">
      <c r="A266" s="36"/>
      <c r="B266" s="4">
        <v>18</v>
      </c>
      <c r="C266" s="49">
        <f>$E$25/$E$38/$B266/$E$39</f>
        <v>2.4594907407407409</v>
      </c>
      <c r="D266" s="50">
        <f>$E$30/$E$38/$B266/$E$39</f>
        <v>4.3402777777777777</v>
      </c>
      <c r="E266" s="50">
        <f t="shared" si="44"/>
        <v>12.731481481481481</v>
      </c>
      <c r="F266" s="51">
        <f>$F$25/$F$38/$B266/$F$39</f>
        <v>10.29541446208113</v>
      </c>
      <c r="G266" s="3">
        <f>$F$30/$F$38/$B266/$F$39</f>
        <v>12.918871252204585</v>
      </c>
      <c r="H266" s="3">
        <f t="shared" si="45"/>
        <v>17.239858906525573</v>
      </c>
    </row>
    <row r="267" spans="1:8" x14ac:dyDescent="0.25">
      <c r="A267" s="36"/>
      <c r="B267" s="4">
        <v>24</v>
      </c>
      <c r="C267" s="49">
        <f>$E$25/$E$38/$B267/$E$39</f>
        <v>1.8446180555555556</v>
      </c>
      <c r="D267" s="50">
        <f>$E$30/$E$38/$B267/$E$39</f>
        <v>3.2552083333333335</v>
      </c>
      <c r="E267" s="50">
        <f t="shared" si="44"/>
        <v>9.5486111111111107</v>
      </c>
      <c r="F267" s="51">
        <f>$F$25/$F$38/$B267/$F$39</f>
        <v>7.7215608465608465</v>
      </c>
      <c r="G267" s="3">
        <f>$F$30/$F$38/$B267/$F$39</f>
        <v>9.6891534391534382</v>
      </c>
      <c r="H267" s="3">
        <f t="shared" si="45"/>
        <v>12.929894179894179</v>
      </c>
    </row>
    <row r="268" spans="1:8" x14ac:dyDescent="0.25">
      <c r="A268" s="36"/>
      <c r="B268" s="4">
        <v>28</v>
      </c>
      <c r="C268" s="49">
        <f>$E$25/$E$38/$B268/$E$39</f>
        <v>1.5811011904761905</v>
      </c>
      <c r="D268" s="50">
        <f>$E$30/$E$38/$B268/$E$39</f>
        <v>2.7901785714285712</v>
      </c>
      <c r="E268" s="50">
        <f t="shared" si="44"/>
        <v>8.1845238095238102</v>
      </c>
      <c r="F268" s="51">
        <f>$F$25/$F$38/$B268/$F$39</f>
        <v>6.6184807256235825</v>
      </c>
      <c r="G268" s="3">
        <f>$F$30/$F$38/$B268/$F$39</f>
        <v>8.3049886621315174</v>
      </c>
      <c r="H268" s="3">
        <f t="shared" si="45"/>
        <v>11.082766439909296</v>
      </c>
    </row>
    <row r="269" spans="1:8" x14ac:dyDescent="0.25">
      <c r="A269" s="36"/>
      <c r="B269" s="4">
        <v>32</v>
      </c>
      <c r="C269" s="49">
        <f>$E$25/$E$38/$B269/$E$39</f>
        <v>1.3834635416666667</v>
      </c>
      <c r="D269" s="50">
        <f>$E$30/$E$38/$B269/$E$39</f>
        <v>2.44140625</v>
      </c>
      <c r="E269" s="50">
        <f t="shared" si="44"/>
        <v>7.161458333333333</v>
      </c>
      <c r="F269" s="51">
        <f>$F$25/$F$38/$B269/$F$39</f>
        <v>5.7911706349206353</v>
      </c>
      <c r="G269" s="3">
        <f>$F$30/$F$38/$B269/$F$39</f>
        <v>7.2668650793650791</v>
      </c>
      <c r="H269" s="3">
        <f t="shared" si="45"/>
        <v>9.6974206349206344</v>
      </c>
    </row>
    <row r="270" spans="1:8" x14ac:dyDescent="0.25">
      <c r="A270" s="36"/>
      <c r="B270" s="4">
        <v>36</v>
      </c>
      <c r="C270" s="49">
        <f>$E$25/$E$38/$B270/$E$39</f>
        <v>1.2297453703703705</v>
      </c>
      <c r="D270" s="50">
        <f>$E$30/$E$38/$B270/$E$39</f>
        <v>2.1701388888888888</v>
      </c>
      <c r="E270" s="50">
        <f t="shared" si="44"/>
        <v>6.3657407407407405</v>
      </c>
      <c r="F270" s="51">
        <f>$F$25/$F$38/$B270/$F$39</f>
        <v>5.1477072310405649</v>
      </c>
      <c r="G270" s="3">
        <f>$F$30/$F$38/$B270/$F$39</f>
        <v>6.4594356261022927</v>
      </c>
      <c r="H270" s="3">
        <f t="shared" si="45"/>
        <v>8.6199294532627864</v>
      </c>
    </row>
    <row r="271" spans="1:8" x14ac:dyDescent="0.25">
      <c r="A271" s="36"/>
      <c r="B271" s="4">
        <v>40</v>
      </c>
      <c r="C271" s="49">
        <f>$E$25/$E$38/$B271/$E$39</f>
        <v>1.1067708333333333</v>
      </c>
      <c r="D271" s="50">
        <f>$E$30/$E$38/$B271/$E$39</f>
        <v>1.953125</v>
      </c>
      <c r="E271" s="50">
        <f t="shared" si="44"/>
        <v>5.729166666666667</v>
      </c>
      <c r="F271" s="51">
        <f>$F$25/$F$38/$B271/$F$39</f>
        <v>4.6329365079365079</v>
      </c>
      <c r="G271" s="3">
        <f>$F$30/$F$38/$B271/$F$39</f>
        <v>5.8134920634920633</v>
      </c>
      <c r="H271" s="3">
        <f t="shared" si="45"/>
        <v>7.7579365079365079</v>
      </c>
    </row>
    <row r="272" spans="1:8" x14ac:dyDescent="0.25">
      <c r="A272" s="36"/>
      <c r="B272" s="4">
        <v>46</v>
      </c>
      <c r="C272" s="49">
        <f t="shared" ref="C272:C274" si="46">$E$25/$E$38/$B272/$E$39</f>
        <v>0.9624094202898551</v>
      </c>
      <c r="D272" s="50">
        <f t="shared" ref="D272:D274" si="47">$E$30/$E$38/$B272/$E$39</f>
        <v>1.6983695652173914</v>
      </c>
      <c r="E272" s="50">
        <f t="shared" ref="E272:E274" si="48">((16*7000)+20000)/16/B272/36</f>
        <v>4.9818840579710146</v>
      </c>
      <c r="F272" s="51">
        <f t="shared" ref="F272:F274" si="49">$F$25/$F$38/$B272/$F$39</f>
        <v>4.0286404416839199</v>
      </c>
      <c r="G272" s="3">
        <f t="shared" ref="G272:G274" si="50">$F$30/$F$38/$B272/$F$39</f>
        <v>5.0552104899930983</v>
      </c>
      <c r="H272" s="3">
        <f t="shared" si="45"/>
        <v>6.7460317460317452</v>
      </c>
    </row>
    <row r="273" spans="1:8" x14ac:dyDescent="0.25">
      <c r="A273" s="36"/>
      <c r="B273" s="4">
        <v>52</v>
      </c>
      <c r="C273" s="49">
        <f t="shared" si="46"/>
        <v>0.8513621794871794</v>
      </c>
      <c r="D273" s="50">
        <f t="shared" si="47"/>
        <v>1.502403846153846</v>
      </c>
      <c r="E273" s="50">
        <f t="shared" si="48"/>
        <v>4.4070512820512819</v>
      </c>
      <c r="F273" s="51">
        <f t="shared" si="49"/>
        <v>3.563797313797314</v>
      </c>
      <c r="G273" s="3">
        <f t="shared" si="50"/>
        <v>4.471916971916972</v>
      </c>
      <c r="H273" s="3">
        <f t="shared" si="45"/>
        <v>5.9676434676434669</v>
      </c>
    </row>
    <row r="274" spans="1:8" x14ac:dyDescent="0.25">
      <c r="A274" s="36"/>
      <c r="B274" s="4">
        <v>58</v>
      </c>
      <c r="C274" s="49">
        <f t="shared" si="46"/>
        <v>0.76329022988505757</v>
      </c>
      <c r="D274" s="50">
        <f t="shared" si="47"/>
        <v>1.3469827586206897</v>
      </c>
      <c r="E274" s="50">
        <f t="shared" si="48"/>
        <v>3.9511494252873565</v>
      </c>
      <c r="F274" s="51">
        <f t="shared" si="49"/>
        <v>3.1951286261631093</v>
      </c>
      <c r="G274" s="3">
        <f t="shared" si="50"/>
        <v>4.0093048713738364</v>
      </c>
      <c r="H274" s="3">
        <f t="shared" si="45"/>
        <v>5.3503010399562116</v>
      </c>
    </row>
    <row r="275" spans="1:8" x14ac:dyDescent="0.25">
      <c r="A275" s="9"/>
      <c r="B275" s="5"/>
      <c r="C275" s="5"/>
      <c r="D275" s="10"/>
      <c r="E275" s="10"/>
      <c r="F275" s="10"/>
      <c r="G275" s="10"/>
      <c r="H275" s="1"/>
    </row>
    <row r="276" spans="1:8" x14ac:dyDescent="0.25">
      <c r="A276" s="9"/>
      <c r="B276" s="5"/>
      <c r="C276" s="5"/>
      <c r="D276" s="10"/>
      <c r="E276" s="10"/>
      <c r="F276" s="10"/>
      <c r="G276" s="10"/>
      <c r="H276" s="1"/>
    </row>
    <row r="277" spans="1:8" x14ac:dyDescent="0.25">
      <c r="B277" s="5"/>
      <c r="C277" s="5"/>
      <c r="D277" s="5"/>
      <c r="H277" s="1"/>
    </row>
    <row r="278" spans="1:8" ht="29.25" customHeight="1" x14ac:dyDescent="0.25">
      <c r="A278" s="27" t="s">
        <v>53</v>
      </c>
      <c r="B278" s="27"/>
      <c r="C278" s="27"/>
      <c r="D278" s="27"/>
      <c r="E278" s="27"/>
      <c r="F278" s="27"/>
      <c r="G278" s="27"/>
      <c r="H278" s="1"/>
    </row>
    <row r="279" spans="1:8" ht="29.25" customHeight="1" x14ac:dyDescent="0.25">
      <c r="A279" s="8"/>
      <c r="B279" s="8"/>
      <c r="C279" s="28" t="str">
        <f>CONCATENATE($E$15, " with ",$E$36, " Socket per Node. Cores Per Socket Listed Below")</f>
        <v>SuperMicro MicroCloud with 1 Socket per Node. Cores Per Socket Listed Below</v>
      </c>
      <c r="D279" s="29"/>
      <c r="E279" s="29"/>
      <c r="F279" s="28" t="str">
        <f>CONCATENATE($F$15, " with ",$F$36, " Socket per Node. Cores Per Socket Listed Below")</f>
        <v>SuperMicro MicroBlade with 2 Socket per Node. Cores Per Socket Listed Below</v>
      </c>
      <c r="G279" s="29"/>
      <c r="H279" s="29"/>
    </row>
    <row r="280" spans="1:8" x14ac:dyDescent="0.25">
      <c r="A280" s="1"/>
      <c r="B280" s="5"/>
      <c r="C280" s="26">
        <f>$E$22</f>
        <v>8</v>
      </c>
      <c r="D280" s="26">
        <f>$E$27</f>
        <v>12</v>
      </c>
      <c r="E280" s="26">
        <f>$E$32</f>
        <v>22</v>
      </c>
      <c r="F280" s="26">
        <f>$F$22</f>
        <v>8</v>
      </c>
      <c r="G280" s="26">
        <f>$F$27</f>
        <v>12</v>
      </c>
      <c r="H280" s="26">
        <f>$F$32</f>
        <v>18</v>
      </c>
    </row>
    <row r="281" spans="1:8" x14ac:dyDescent="0.25">
      <c r="A281" s="36" t="s">
        <v>0</v>
      </c>
      <c r="B281" s="4">
        <v>3</v>
      </c>
      <c r="C281" s="50">
        <f>($E$37*$E$10)/($E$38*$B281)</f>
        <v>7.4404761904761907</v>
      </c>
      <c r="D281" s="50">
        <f>($E$37*$E$10)/($E$38*$B281)</f>
        <v>7.4404761904761907</v>
      </c>
      <c r="E281" s="50">
        <f>($E$37*$E$10)/($E$38*$B281)</f>
        <v>7.4404761904761907</v>
      </c>
      <c r="F281" s="6">
        <f>($F$37*$E$10)/($F$38*$B281)</f>
        <v>4.2517006802721093</v>
      </c>
      <c r="G281" s="6">
        <f>($F$37*$E$10)/($F$38*$B281)</f>
        <v>4.2517006802721093</v>
      </c>
      <c r="H281" s="6">
        <f>($F$37*$E$10)/($F$38*$B281)</f>
        <v>4.2517006802721093</v>
      </c>
    </row>
    <row r="282" spans="1:8" x14ac:dyDescent="0.25">
      <c r="A282" s="36"/>
      <c r="B282" s="4">
        <v>7</v>
      </c>
      <c r="C282" s="50">
        <f>($E$37*$E$10)/($E$38*$B282)</f>
        <v>3.1887755102040818</v>
      </c>
      <c r="D282" s="50">
        <f>($E$37*$E$10)/($E$38*$B282)</f>
        <v>3.1887755102040818</v>
      </c>
      <c r="E282" s="50">
        <f>($E$37*$E$10)/($E$38*$B282)</f>
        <v>3.1887755102040818</v>
      </c>
      <c r="F282" s="6">
        <f>($F$37*$E$10)/($F$38*$B282)</f>
        <v>1.8221574344023326</v>
      </c>
      <c r="G282" s="6">
        <f>($F$37*$E$10)/($F$38*$B282)</f>
        <v>1.8221574344023326</v>
      </c>
      <c r="H282" s="6">
        <f>($F$37*$E$10)/($F$38*$B282)</f>
        <v>1.8221574344023326</v>
      </c>
    </row>
    <row r="283" spans="1:8" x14ac:dyDescent="0.25">
      <c r="A283" s="36"/>
      <c r="B283" s="4">
        <v>8</v>
      </c>
      <c r="C283" s="50">
        <f>($E$37*$E$10)/($E$38*$B283)</f>
        <v>2.7901785714285716</v>
      </c>
      <c r="D283" s="50">
        <f>($E$37*$E$10)/($E$38*$B283)</f>
        <v>2.7901785714285716</v>
      </c>
      <c r="E283" s="50">
        <f>($E$37*$E$10)/($E$38*$B283)</f>
        <v>2.7901785714285716</v>
      </c>
      <c r="F283" s="6">
        <f>($F$37*$E$10)/($F$38*$B283)</f>
        <v>1.5943877551020409</v>
      </c>
      <c r="G283" s="6">
        <f>($F$37*$E$10)/($F$38*$B283)</f>
        <v>1.5943877551020409</v>
      </c>
      <c r="H283" s="6">
        <f>($F$37*$E$10)/($F$38*$B283)</f>
        <v>1.5943877551020409</v>
      </c>
    </row>
    <row r="284" spans="1:8" x14ac:dyDescent="0.25">
      <c r="A284" s="36"/>
      <c r="B284" s="4">
        <v>10</v>
      </c>
      <c r="C284" s="50">
        <f>($E$37*$E$10)/($E$38*$B284)</f>
        <v>2.2321428571428572</v>
      </c>
      <c r="D284" s="50">
        <f>($E$37*$E$10)/($E$38*$B284)</f>
        <v>2.2321428571428572</v>
      </c>
      <c r="E284" s="50">
        <f>($E$37*$E$10)/($E$38*$B284)</f>
        <v>2.2321428571428572</v>
      </c>
      <c r="F284" s="6">
        <f>($F$37*$E$10)/($F$38*$B284)</f>
        <v>1.2755102040816328</v>
      </c>
      <c r="G284" s="6">
        <f>($F$37*$E$10)/($F$38*$B284)</f>
        <v>1.2755102040816328</v>
      </c>
      <c r="H284" s="6">
        <f>($F$37*$E$10)/($F$38*$B284)</f>
        <v>1.2755102040816328</v>
      </c>
    </row>
    <row r="285" spans="1:8" x14ac:dyDescent="0.25">
      <c r="A285" s="36"/>
      <c r="B285" s="4">
        <v>14</v>
      </c>
      <c r="C285" s="50">
        <f>($E$37*$E$10)/($E$38*$B285)</f>
        <v>1.5943877551020409</v>
      </c>
      <c r="D285" s="50">
        <f>($E$37*$E$10)/($E$38*$B285)</f>
        <v>1.5943877551020409</v>
      </c>
      <c r="E285" s="50">
        <f>($E$37*$E$10)/($E$38*$B285)</f>
        <v>1.5943877551020409</v>
      </c>
      <c r="F285" s="6">
        <f>($F$37*$E$10)/($F$38*$B285)</f>
        <v>0.91107871720116629</v>
      </c>
      <c r="G285" s="6">
        <f>($F$37*$E$10)/($F$38*$B285)</f>
        <v>0.91107871720116629</v>
      </c>
      <c r="H285" s="6">
        <f>($F$37*$E$10)/($F$38*$B285)</f>
        <v>0.91107871720116629</v>
      </c>
    </row>
    <row r="286" spans="1:8" x14ac:dyDescent="0.25">
      <c r="A286" s="36"/>
      <c r="B286" s="4">
        <v>18</v>
      </c>
      <c r="C286" s="50">
        <f>($E$37*$E$10)/($E$38*$B286)</f>
        <v>1.2400793650793651</v>
      </c>
      <c r="D286" s="50">
        <f>($E$37*$E$10)/($E$38*$B286)</f>
        <v>1.2400793650793651</v>
      </c>
      <c r="E286" s="50">
        <f>($E$37*$E$10)/($E$38*$B286)</f>
        <v>1.2400793650793651</v>
      </c>
      <c r="F286" s="6">
        <f>($F$37*$E$10)/($F$38*$B286)</f>
        <v>0.70861678004535156</v>
      </c>
      <c r="G286" s="6">
        <f>($F$37*$E$10)/($F$38*$B286)</f>
        <v>0.70861678004535156</v>
      </c>
      <c r="H286" s="6">
        <f>($F$37*$E$10)/($F$38*$B286)</f>
        <v>0.70861678004535156</v>
      </c>
    </row>
    <row r="287" spans="1:8" x14ac:dyDescent="0.25">
      <c r="A287" s="36"/>
      <c r="B287" s="4">
        <v>24</v>
      </c>
      <c r="C287" s="50">
        <f>($E$37*$E$10)/($E$38*$B287)</f>
        <v>0.93005952380952384</v>
      </c>
      <c r="D287" s="50">
        <f>($E$37*$E$10)/($E$38*$B287)</f>
        <v>0.93005952380952384</v>
      </c>
      <c r="E287" s="50">
        <f>($E$37*$E$10)/($E$38*$B287)</f>
        <v>0.93005952380952384</v>
      </c>
      <c r="F287" s="6">
        <f>($F$37*$E$10)/($F$38*$B287)</f>
        <v>0.53146258503401367</v>
      </c>
      <c r="G287" s="6">
        <f>($F$37*$E$10)/($F$38*$B287)</f>
        <v>0.53146258503401367</v>
      </c>
      <c r="H287" s="6">
        <f>($F$37*$E$10)/($F$38*$B287)</f>
        <v>0.53146258503401367</v>
      </c>
    </row>
    <row r="288" spans="1:8" x14ac:dyDescent="0.25">
      <c r="A288" s="36"/>
      <c r="B288" s="4">
        <v>28</v>
      </c>
      <c r="C288" s="50">
        <f>($E$37*$E$10)/($E$38*$B288)</f>
        <v>0.79719387755102045</v>
      </c>
      <c r="D288" s="50">
        <f>($E$37*$E$10)/($E$38*$B288)</f>
        <v>0.79719387755102045</v>
      </c>
      <c r="E288" s="50">
        <f>($E$37*$E$10)/($E$38*$B288)</f>
        <v>0.79719387755102045</v>
      </c>
      <c r="F288" s="6">
        <f>($F$37*$E$10)/($F$38*$B288)</f>
        <v>0.45553935860058314</v>
      </c>
      <c r="G288" s="6">
        <f>($F$37*$E$10)/($F$38*$B288)</f>
        <v>0.45553935860058314</v>
      </c>
      <c r="H288" s="6">
        <f>($F$37*$E$10)/($F$38*$B288)</f>
        <v>0.45553935860058314</v>
      </c>
    </row>
    <row r="289" spans="1:8" x14ac:dyDescent="0.25">
      <c r="A289" s="36"/>
      <c r="B289" s="4">
        <v>32</v>
      </c>
      <c r="C289" s="50">
        <f>($E$37*$E$10)/($E$38*$B289)</f>
        <v>0.6975446428571429</v>
      </c>
      <c r="D289" s="50">
        <f>($E$37*$E$10)/($E$38*$B289)</f>
        <v>0.6975446428571429</v>
      </c>
      <c r="E289" s="50">
        <f>($E$37*$E$10)/($E$38*$B289)</f>
        <v>0.6975446428571429</v>
      </c>
      <c r="F289" s="6">
        <f>($F$37*$E$10)/($F$38*$B289)</f>
        <v>0.39859693877551022</v>
      </c>
      <c r="G289" s="6">
        <f>($F$37*$E$10)/($F$38*$B289)</f>
        <v>0.39859693877551022</v>
      </c>
      <c r="H289" s="6">
        <f>($F$37*$E$10)/($F$38*$B289)</f>
        <v>0.39859693877551022</v>
      </c>
    </row>
    <row r="290" spans="1:8" x14ac:dyDescent="0.25">
      <c r="A290" s="36"/>
      <c r="B290" s="4">
        <v>36</v>
      </c>
      <c r="C290" s="50">
        <f>($E$37*$E$10)/($E$38*$B290)</f>
        <v>0.62003968253968256</v>
      </c>
      <c r="D290" s="50">
        <f>($E$37*$E$10)/($E$38*$B290)</f>
        <v>0.62003968253968256</v>
      </c>
      <c r="E290" s="50">
        <f>($E$37*$E$10)/($E$38*$B290)</f>
        <v>0.62003968253968256</v>
      </c>
      <c r="F290" s="6">
        <f>($F$37*$E$10)/($F$38*$B290)</f>
        <v>0.35430839002267578</v>
      </c>
      <c r="G290" s="6">
        <f>($F$37*$E$10)/($F$38*$B290)</f>
        <v>0.35430839002267578</v>
      </c>
      <c r="H290" s="6">
        <f>($F$37*$E$10)/($F$38*$B290)</f>
        <v>0.35430839002267578</v>
      </c>
    </row>
    <row r="291" spans="1:8" x14ac:dyDescent="0.25">
      <c r="A291" s="36"/>
      <c r="B291" s="4">
        <v>40</v>
      </c>
      <c r="C291" s="50">
        <f>($E$37*$E$10)/($E$38*$B291)</f>
        <v>0.5580357142857143</v>
      </c>
      <c r="D291" s="50">
        <f>($E$37*$E$10)/($E$38*$B291)</f>
        <v>0.5580357142857143</v>
      </c>
      <c r="E291" s="50">
        <f>($E$37*$E$10)/($E$38*$B291)</f>
        <v>0.5580357142857143</v>
      </c>
      <c r="F291" s="6">
        <f>($F$37*$E$10)/($F$38*$B291)</f>
        <v>0.31887755102040821</v>
      </c>
      <c r="G291" s="6">
        <f>($F$37*$E$10)/($F$38*$B291)</f>
        <v>0.31887755102040821</v>
      </c>
      <c r="H291" s="6">
        <f>($F$37*$E$10)/($F$38*$B291)</f>
        <v>0.31887755102040821</v>
      </c>
    </row>
    <row r="292" spans="1:8" x14ac:dyDescent="0.25">
      <c r="A292" s="36"/>
      <c r="B292" s="4">
        <v>46</v>
      </c>
      <c r="C292" s="50">
        <f t="shared" ref="C292:E294" si="51">($E$37*$E$10)/($E$38*$B292)</f>
        <v>0.48524844720496896</v>
      </c>
      <c r="D292" s="50">
        <f t="shared" si="51"/>
        <v>0.48524844720496896</v>
      </c>
      <c r="E292" s="50">
        <f t="shared" si="51"/>
        <v>0.48524844720496896</v>
      </c>
      <c r="F292" s="6">
        <f t="shared" ref="F292:H294" si="52">($F$37*$E$10)/($F$38*$B292)</f>
        <v>0.27728482697426798</v>
      </c>
      <c r="G292" s="6">
        <f t="shared" si="52"/>
        <v>0.27728482697426798</v>
      </c>
      <c r="H292" s="6">
        <f t="shared" si="52"/>
        <v>0.27728482697426798</v>
      </c>
    </row>
    <row r="293" spans="1:8" x14ac:dyDescent="0.25">
      <c r="A293" s="36"/>
      <c r="B293" s="4">
        <v>52</v>
      </c>
      <c r="C293" s="50">
        <f t="shared" si="51"/>
        <v>0.42925824175824179</v>
      </c>
      <c r="D293" s="50">
        <f t="shared" si="51"/>
        <v>0.42925824175824179</v>
      </c>
      <c r="E293" s="50">
        <f t="shared" si="51"/>
        <v>0.42925824175824179</v>
      </c>
      <c r="F293" s="6">
        <f t="shared" si="52"/>
        <v>0.24529042386185246</v>
      </c>
      <c r="G293" s="6">
        <f t="shared" si="52"/>
        <v>0.24529042386185246</v>
      </c>
      <c r="H293" s="6">
        <f t="shared" si="52"/>
        <v>0.24529042386185246</v>
      </c>
    </row>
    <row r="294" spans="1:8" x14ac:dyDescent="0.25">
      <c r="A294" s="36"/>
      <c r="B294" s="4">
        <v>58</v>
      </c>
      <c r="C294" s="50">
        <f t="shared" si="51"/>
        <v>0.38485221674876852</v>
      </c>
      <c r="D294" s="50">
        <f t="shared" si="51"/>
        <v>0.38485221674876852</v>
      </c>
      <c r="E294" s="50">
        <f t="shared" si="51"/>
        <v>0.38485221674876852</v>
      </c>
      <c r="F294" s="6">
        <f t="shared" si="52"/>
        <v>0.21991555242786773</v>
      </c>
      <c r="G294" s="6">
        <f t="shared" si="52"/>
        <v>0.21991555242786773</v>
      </c>
      <c r="H294" s="6">
        <f t="shared" si="52"/>
        <v>0.21991555242786773</v>
      </c>
    </row>
  </sheetData>
  <mergeCells count="73">
    <mergeCell ref="A146:A162"/>
    <mergeCell ref="A121:A137"/>
    <mergeCell ref="A95:A111"/>
    <mergeCell ref="A71:A87"/>
    <mergeCell ref="A44:A60"/>
    <mergeCell ref="A26:D26"/>
    <mergeCell ref="A24:D24"/>
    <mergeCell ref="A29:D29"/>
    <mergeCell ref="A34:D34"/>
    <mergeCell ref="A231:G231"/>
    <mergeCell ref="A209:G209"/>
    <mergeCell ref="C211:E211"/>
    <mergeCell ref="F211:H211"/>
    <mergeCell ref="A37:D37"/>
    <mergeCell ref="A39:D39"/>
    <mergeCell ref="A38:D38"/>
    <mergeCell ref="A36:D36"/>
    <mergeCell ref="A33:D33"/>
    <mergeCell ref="A32:D32"/>
    <mergeCell ref="A213:A229"/>
    <mergeCell ref="A92:H92"/>
    <mergeCell ref="A65:G68"/>
    <mergeCell ref="C69:E69"/>
    <mergeCell ref="F69:H69"/>
    <mergeCell ref="A27:D27"/>
    <mergeCell ref="C42:E42"/>
    <mergeCell ref="F42:H42"/>
    <mergeCell ref="A9:E9"/>
    <mergeCell ref="A14:F14"/>
    <mergeCell ref="A15:D15"/>
    <mergeCell ref="A25:D25"/>
    <mergeCell ref="A22:D22"/>
    <mergeCell ref="A21:D21"/>
    <mergeCell ref="A17:D17"/>
    <mergeCell ref="A11:D11"/>
    <mergeCell ref="A12:D12"/>
    <mergeCell ref="A19:D19"/>
    <mergeCell ref="A278:G278"/>
    <mergeCell ref="C188:E188"/>
    <mergeCell ref="F188:H188"/>
    <mergeCell ref="C167:E167"/>
    <mergeCell ref="F167:H167"/>
    <mergeCell ref="C233:E233"/>
    <mergeCell ref="F233:H233"/>
    <mergeCell ref="A281:A294"/>
    <mergeCell ref="A258:A274"/>
    <mergeCell ref="A235:A251"/>
    <mergeCell ref="A190:A206"/>
    <mergeCell ref="A169:A185"/>
    <mergeCell ref="A10:D10"/>
    <mergeCell ref="A187:G187"/>
    <mergeCell ref="A163:G166"/>
    <mergeCell ref="A140:G143"/>
    <mergeCell ref="A7:D7"/>
    <mergeCell ref="A3:D3"/>
    <mergeCell ref="A4:D4"/>
    <mergeCell ref="A5:D5"/>
    <mergeCell ref="A6:D6"/>
    <mergeCell ref="A2:D2"/>
    <mergeCell ref="A1:F1"/>
    <mergeCell ref="A41:G41"/>
    <mergeCell ref="A254:G254"/>
    <mergeCell ref="C279:E279"/>
    <mergeCell ref="F279:H279"/>
    <mergeCell ref="C256:E256"/>
    <mergeCell ref="F256:H256"/>
    <mergeCell ref="C144:E144"/>
    <mergeCell ref="F144:H144"/>
    <mergeCell ref="C93:E93"/>
    <mergeCell ref="F93:H93"/>
    <mergeCell ref="A115:G118"/>
    <mergeCell ref="C119:E119"/>
    <mergeCell ref="F119:H119"/>
  </mergeCells>
  <conditionalFormatting sqref="C146:H162">
    <cfRule type="iconSet" priority="9">
      <iconSet iconSet="3Symbols" reverse="1">
        <cfvo type="percent" val="0"/>
        <cfvo type="num" val="$E$4" gte="0"/>
        <cfvo type="num" val="$E$4+0.25"/>
      </iconSet>
    </cfRule>
  </conditionalFormatting>
  <conditionalFormatting sqref="C95:H111">
    <cfRule type="iconSet" priority="10">
      <iconSet iconSet="3Symbols" reverse="1">
        <cfvo type="percent" val="0"/>
        <cfvo type="num" val="$F$4"/>
        <cfvo type="num" val="$F$4+0.75"/>
      </iconSet>
    </cfRule>
  </conditionalFormatting>
  <conditionalFormatting sqref="C186:G186 C169:H185">
    <cfRule type="iconSet" priority="11">
      <iconSet iconSet="3Symbols" reverse="1">
        <cfvo type="percent" val="0"/>
        <cfvo type="num" val="30"/>
        <cfvo type="num" val="56"/>
      </iconSet>
    </cfRule>
  </conditionalFormatting>
  <conditionalFormatting sqref="C121:H137">
    <cfRule type="iconSet" priority="2">
      <iconSet iconSet="3Symbols">
        <cfvo type="percent" val="0"/>
        <cfvo type="num" val="0.8"/>
        <cfvo type="num" val="1"/>
      </iconSet>
    </cfRule>
  </conditionalFormatting>
  <conditionalFormatting sqref="C71:H87">
    <cfRule type="iconSet" priority="1">
      <iconSet iconSet="3Symbols">
        <cfvo type="percent" val="0"/>
        <cfvo type="num" val="0.8"/>
        <cfvo type="num" val="1"/>
      </iconSet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Comparison Calculator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Egolf</dc:creator>
  <cp:lastModifiedBy>Eric Egolf</cp:lastModifiedBy>
  <dcterms:created xsi:type="dcterms:W3CDTF">2017-06-30T05:12:50Z</dcterms:created>
  <dcterms:modified xsi:type="dcterms:W3CDTF">2017-07-07T21:26:13Z</dcterms:modified>
</cp:coreProperties>
</file>